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ьный" sheetId="17" r:id="rId4"/>
    <sheet name="Финансирование " sheetId="13" r:id="rId5"/>
    <sheet name="Показатели" sheetId="14" r:id="rId6"/>
    <sheet name="Пояснительная записка " sheetId="16" r:id="rId7"/>
  </sheets>
  <definedNames>
    <definedName name="_xlnm._FilterDatabase" localSheetId="2" hidden="1">'Выполнение работ'!$A$3:$O$70</definedName>
    <definedName name="_xlnm._FilterDatabase" localSheetId="4" hidden="1">'Финансирование '!$D$2:$D$204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'Финансирование '!$6:$9</definedName>
    <definedName name="_xlnm.Print_Area" localSheetId="2">'Выполнение работ'!$A$1:$Q$81</definedName>
    <definedName name="_xlnm.Print_Area" localSheetId="4">'Финансирование '!$A$1:$BB$179</definedName>
  </definedNames>
  <calcPr calcId="124519"/>
</workbook>
</file>

<file path=xl/calcChain.xml><?xml version="1.0" encoding="utf-8"?>
<calcChain xmlns="http://schemas.openxmlformats.org/spreadsheetml/2006/main">
  <c r="G158" i="13"/>
  <c r="G151"/>
  <c r="G152"/>
  <c r="G153"/>
  <c r="G154"/>
  <c r="G155"/>
  <c r="G156"/>
  <c r="G157"/>
  <c r="G159"/>
  <c r="G160"/>
  <c r="G161"/>
  <c r="G162"/>
  <c r="G163"/>
  <c r="G164"/>
  <c r="G165"/>
  <c r="G166"/>
  <c r="G167"/>
  <c r="G168"/>
  <c r="G169"/>
  <c r="G150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19"/>
  <c r="G123"/>
  <c r="G122"/>
  <c r="G121"/>
  <c r="G120"/>
  <c r="G108"/>
  <c r="G109"/>
  <c r="G110"/>
  <c r="G111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89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4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22"/>
  <c r="G17"/>
  <c r="G18"/>
  <c r="G19"/>
  <c r="G16"/>
  <c r="G10"/>
  <c r="G13"/>
  <c r="G14"/>
  <c r="G12"/>
  <c r="I153"/>
  <c r="F153" s="1"/>
  <c r="H153"/>
  <c r="I155"/>
  <c r="H155"/>
  <c r="I158"/>
  <c r="H158"/>
  <c r="E158" s="1"/>
  <c r="E155"/>
  <c r="E176" s="1"/>
  <c r="E89"/>
  <c r="H92"/>
  <c r="E92"/>
  <c r="E107"/>
  <c r="AO102"/>
  <c r="AO158"/>
  <c r="F40"/>
  <c r="F10"/>
  <c r="F13"/>
  <c r="F14"/>
  <c r="K163"/>
  <c r="K168"/>
  <c r="K127"/>
  <c r="K132"/>
  <c r="K137"/>
  <c r="K128"/>
  <c r="K138"/>
  <c r="E109"/>
  <c r="E110"/>
  <c r="E111"/>
  <c r="F151"/>
  <c r="F152"/>
  <c r="F154"/>
  <c r="F155"/>
  <c r="F156"/>
  <c r="F157"/>
  <c r="F158"/>
  <c r="F159"/>
  <c r="F161"/>
  <c r="F162"/>
  <c r="F163"/>
  <c r="F164"/>
  <c r="F166"/>
  <c r="F167"/>
  <c r="F168"/>
  <c r="F169"/>
  <c r="H156"/>
  <c r="H157"/>
  <c r="F120"/>
  <c r="F121"/>
  <c r="F125"/>
  <c r="F126"/>
  <c r="F127"/>
  <c r="F128"/>
  <c r="F130"/>
  <c r="F131"/>
  <c r="F132"/>
  <c r="F133"/>
  <c r="F135"/>
  <c r="F136"/>
  <c r="F137"/>
  <c r="F138"/>
  <c r="F140"/>
  <c r="F141"/>
  <c r="F89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43"/>
  <c r="K51"/>
  <c r="I108"/>
  <c r="I89"/>
  <c r="I106"/>
  <c r="I92"/>
  <c r="H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E90"/>
  <c r="E91"/>
  <c r="BC103"/>
  <c r="BC104"/>
  <c r="BC105"/>
  <c r="BC106"/>
  <c r="BC107"/>
  <c r="H106"/>
  <c r="N106"/>
  <c r="N107"/>
  <c r="E102"/>
  <c r="E100"/>
  <c r="E101"/>
  <c r="J153"/>
  <c r="L153"/>
  <c r="M153"/>
  <c r="O153"/>
  <c r="P153"/>
  <c r="Q153"/>
  <c r="R153"/>
  <c r="S153"/>
  <c r="T153"/>
  <c r="U153"/>
  <c r="V153"/>
  <c r="W153"/>
  <c r="X153"/>
  <c r="Y153"/>
  <c r="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AV153"/>
  <c r="AW153"/>
  <c r="AX153"/>
  <c r="AY153"/>
  <c r="AZ153"/>
  <c r="BA153"/>
  <c r="E164"/>
  <c r="E169"/>
  <c r="W168"/>
  <c r="Z168"/>
  <c r="N168"/>
  <c r="J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H123"/>
  <c r="H14" s="1"/>
  <c r="I123"/>
  <c r="F123" s="1"/>
  <c r="J123"/>
  <c r="K123"/>
  <c r="K14" s="1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AS123"/>
  <c r="AT123"/>
  <c r="AU123"/>
  <c r="AV123"/>
  <c r="AW123"/>
  <c r="AX123"/>
  <c r="AY123"/>
  <c r="AZ123"/>
  <c r="BA123"/>
  <c r="H143"/>
  <c r="I143"/>
  <c r="F143" s="1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AV143"/>
  <c r="AW143"/>
  <c r="AX143"/>
  <c r="AY143"/>
  <c r="AZ143"/>
  <c r="BA143"/>
  <c r="AJ132"/>
  <c r="AY132"/>
  <c r="AT132"/>
  <c r="AO132"/>
  <c r="AE132"/>
  <c r="Z132"/>
  <c r="Q132"/>
  <c r="N132"/>
  <c r="I14" l="1"/>
  <c r="Z127"/>
  <c r="W127"/>
  <c r="T127"/>
  <c r="E105"/>
  <c r="E104"/>
  <c r="N92"/>
  <c r="N89" s="1"/>
  <c r="N104"/>
  <c r="N153" l="1"/>
  <c r="E106"/>
  <c r="AE51"/>
  <c r="AE46" s="1"/>
  <c r="W51"/>
  <c r="W46" s="1"/>
  <c r="I46"/>
  <c r="J46"/>
  <c r="K46"/>
  <c r="K153" s="1"/>
  <c r="L46"/>
  <c r="M46"/>
  <c r="O46"/>
  <c r="P46"/>
  <c r="R46"/>
  <c r="S46"/>
  <c r="U46"/>
  <c r="V46"/>
  <c r="X46"/>
  <c r="Y46"/>
  <c r="Z46"/>
  <c r="AA46"/>
  <c r="AB46"/>
  <c r="AC46"/>
  <c r="AD46"/>
  <c r="AF46"/>
  <c r="AG46"/>
  <c r="AH46"/>
  <c r="AI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Q51"/>
  <c r="Q46" s="1"/>
  <c r="E75"/>
  <c r="H46"/>
  <c r="N51"/>
  <c r="N46" s="1"/>
  <c r="E56"/>
  <c r="AJ51" l="1"/>
  <c r="AJ46" s="1"/>
  <c r="T51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E53"/>
  <c r="E52"/>
  <c r="E54"/>
  <c r="E55"/>
  <c r="E57"/>
  <c r="T46" l="1"/>
  <c r="E51"/>
  <c r="AY129"/>
  <c r="AZ129"/>
  <c r="BA129"/>
  <c r="I129"/>
  <c r="F129" s="1"/>
  <c r="J129"/>
  <c r="K129"/>
  <c r="L129"/>
  <c r="M129"/>
  <c r="N129"/>
  <c r="O129"/>
  <c r="P129"/>
  <c r="Q129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AV129"/>
  <c r="AW129"/>
  <c r="AX129"/>
  <c r="BC169"/>
  <c r="BC170"/>
  <c r="BC171"/>
  <c r="BB172"/>
  <c r="BC11"/>
  <c r="BC14"/>
  <c r="BC15"/>
  <c r="BC21"/>
  <c r="BC27"/>
  <c r="BC28"/>
  <c r="BC29"/>
  <c r="BC30"/>
  <c r="BC31"/>
  <c r="BC32"/>
  <c r="BC33"/>
  <c r="BC34"/>
  <c r="BC35"/>
  <c r="BC36"/>
  <c r="BC37"/>
  <c r="BC38"/>
  <c r="BC39"/>
  <c r="BC40"/>
  <c r="BC41"/>
  <c r="I122"/>
  <c r="J122"/>
  <c r="J142" s="1"/>
  <c r="K122"/>
  <c r="L122"/>
  <c r="L142" s="1"/>
  <c r="M122"/>
  <c r="M142" s="1"/>
  <c r="N122"/>
  <c r="O122"/>
  <c r="O142" s="1"/>
  <c r="P122"/>
  <c r="P142" s="1"/>
  <c r="Q122"/>
  <c r="R122"/>
  <c r="R142" s="1"/>
  <c r="S122"/>
  <c r="S142" s="1"/>
  <c r="T122"/>
  <c r="U122"/>
  <c r="U142" s="1"/>
  <c r="V122"/>
  <c r="V142" s="1"/>
  <c r="W122"/>
  <c r="X122"/>
  <c r="X142" s="1"/>
  <c r="Y122"/>
  <c r="Y142" s="1"/>
  <c r="Z122"/>
  <c r="AA122"/>
  <c r="AA142" s="1"/>
  <c r="AB122"/>
  <c r="AB142" s="1"/>
  <c r="AC122"/>
  <c r="AC142" s="1"/>
  <c r="AD122"/>
  <c r="AD142" s="1"/>
  <c r="AE122"/>
  <c r="AF122"/>
  <c r="AF142" s="1"/>
  <c r="AG122"/>
  <c r="AG142" s="1"/>
  <c r="AH122"/>
  <c r="AH142" s="1"/>
  <c r="AI122"/>
  <c r="AI142" s="1"/>
  <c r="AJ122"/>
  <c r="AK122"/>
  <c r="AK142" s="1"/>
  <c r="AL122"/>
  <c r="AL142" s="1"/>
  <c r="AM122"/>
  <c r="AM142" s="1"/>
  <c r="AN122"/>
  <c r="AN142" s="1"/>
  <c r="AO122"/>
  <c r="AP122"/>
  <c r="AP142" s="1"/>
  <c r="AQ122"/>
  <c r="AQ142" s="1"/>
  <c r="AR122"/>
  <c r="AR142" s="1"/>
  <c r="AS122"/>
  <c r="AS142" s="1"/>
  <c r="AT122"/>
  <c r="AU122"/>
  <c r="AU142" s="1"/>
  <c r="AV122"/>
  <c r="AV142" s="1"/>
  <c r="AW122"/>
  <c r="AW142" s="1"/>
  <c r="AX122"/>
  <c r="AX142" s="1"/>
  <c r="AY122"/>
  <c r="AZ122"/>
  <c r="AZ142" s="1"/>
  <c r="BA122"/>
  <c r="BA142" s="1"/>
  <c r="AO92"/>
  <c r="AO111" s="1"/>
  <c r="AO19" s="1"/>
  <c r="AO16" s="1"/>
  <c r="AY92"/>
  <c r="AY111" s="1"/>
  <c r="AY19" s="1"/>
  <c r="AY16" s="1"/>
  <c r="I111"/>
  <c r="J111"/>
  <c r="J19" s="1"/>
  <c r="J16" s="1"/>
  <c r="K111"/>
  <c r="K19" s="1"/>
  <c r="K16" s="1"/>
  <c r="L111"/>
  <c r="L19" s="1"/>
  <c r="L16" s="1"/>
  <c r="M111"/>
  <c r="M19" s="1"/>
  <c r="M16" s="1"/>
  <c r="N111"/>
  <c r="N19" s="1"/>
  <c r="N16" s="1"/>
  <c r="O111"/>
  <c r="O19" s="1"/>
  <c r="O16" s="1"/>
  <c r="P111"/>
  <c r="P19" s="1"/>
  <c r="P16" s="1"/>
  <c r="Q111"/>
  <c r="Q19" s="1"/>
  <c r="Q16" s="1"/>
  <c r="R111"/>
  <c r="R19" s="1"/>
  <c r="R16" s="1"/>
  <c r="S111"/>
  <c r="S19" s="1"/>
  <c r="S16" s="1"/>
  <c r="T111"/>
  <c r="T19" s="1"/>
  <c r="T16" s="1"/>
  <c r="U111"/>
  <c r="U19" s="1"/>
  <c r="U16" s="1"/>
  <c r="V111"/>
  <c r="V19" s="1"/>
  <c r="V16" s="1"/>
  <c r="W111"/>
  <c r="W19" s="1"/>
  <c r="W16" s="1"/>
  <c r="X111"/>
  <c r="X19" s="1"/>
  <c r="X16" s="1"/>
  <c r="Y111"/>
  <c r="Y19" s="1"/>
  <c r="Y16" s="1"/>
  <c r="Z111"/>
  <c r="Z19" s="1"/>
  <c r="Z16" s="1"/>
  <c r="AA111"/>
  <c r="AA19" s="1"/>
  <c r="AA16" s="1"/>
  <c r="AB111"/>
  <c r="AB19" s="1"/>
  <c r="AB16" s="1"/>
  <c r="AC111"/>
  <c r="AC19" s="1"/>
  <c r="AC16" s="1"/>
  <c r="AD111"/>
  <c r="AD19" s="1"/>
  <c r="AD16" s="1"/>
  <c r="AE111"/>
  <c r="AE19" s="1"/>
  <c r="AE16" s="1"/>
  <c r="AF111"/>
  <c r="AF19" s="1"/>
  <c r="AF16" s="1"/>
  <c r="AG111"/>
  <c r="AG19" s="1"/>
  <c r="AG16" s="1"/>
  <c r="AH111"/>
  <c r="AH19" s="1"/>
  <c r="AH16" s="1"/>
  <c r="AI111"/>
  <c r="AI19" s="1"/>
  <c r="AI16" s="1"/>
  <c r="AJ111"/>
  <c r="AJ19" s="1"/>
  <c r="AJ16" s="1"/>
  <c r="AK111"/>
  <c r="AK19" s="1"/>
  <c r="AK16" s="1"/>
  <c r="AL111"/>
  <c r="AL19" s="1"/>
  <c r="AL16" s="1"/>
  <c r="AM111"/>
  <c r="AM19" s="1"/>
  <c r="AM16" s="1"/>
  <c r="AN111"/>
  <c r="AN19" s="1"/>
  <c r="AN16" s="1"/>
  <c r="AP111"/>
  <c r="AP19" s="1"/>
  <c r="AP16" s="1"/>
  <c r="AQ111"/>
  <c r="AQ19" s="1"/>
  <c r="AQ16" s="1"/>
  <c r="AR111"/>
  <c r="AR19" s="1"/>
  <c r="AR16" s="1"/>
  <c r="AS111"/>
  <c r="AS19" s="1"/>
  <c r="AS16" s="1"/>
  <c r="AT111"/>
  <c r="AT19" s="1"/>
  <c r="AT16" s="1"/>
  <c r="AU111"/>
  <c r="AU19" s="1"/>
  <c r="AU16" s="1"/>
  <c r="AV111"/>
  <c r="AV19" s="1"/>
  <c r="AV16" s="1"/>
  <c r="AW111"/>
  <c r="AW19" s="1"/>
  <c r="AW16" s="1"/>
  <c r="AX111"/>
  <c r="AX19" s="1"/>
  <c r="AX16" s="1"/>
  <c r="AZ111"/>
  <c r="AZ19" s="1"/>
  <c r="AZ16" s="1"/>
  <c r="BA111"/>
  <c r="BA19" s="1"/>
  <c r="BA16" s="1"/>
  <c r="H160"/>
  <c r="I160"/>
  <c r="F160" s="1"/>
  <c r="J160"/>
  <c r="K160"/>
  <c r="L160"/>
  <c r="M160"/>
  <c r="N160"/>
  <c r="O160"/>
  <c r="P160"/>
  <c r="Q160"/>
  <c r="R160"/>
  <c r="S160"/>
  <c r="T160"/>
  <c r="U160"/>
  <c r="V160"/>
  <c r="W160"/>
  <c r="X160"/>
  <c r="Y160"/>
  <c r="Z160"/>
  <c r="AA160"/>
  <c r="AB160"/>
  <c r="AC160"/>
  <c r="AD160"/>
  <c r="AE160"/>
  <c r="AF160"/>
  <c r="AG160"/>
  <c r="AH160"/>
  <c r="AI160"/>
  <c r="AJ160"/>
  <c r="AK160"/>
  <c r="AL160"/>
  <c r="AM160"/>
  <c r="AN160"/>
  <c r="AO160"/>
  <c r="AP160"/>
  <c r="AQ160"/>
  <c r="AR160"/>
  <c r="AS160"/>
  <c r="AT160"/>
  <c r="AU160"/>
  <c r="AV160"/>
  <c r="AW160"/>
  <c r="AX160"/>
  <c r="AY160"/>
  <c r="AZ160"/>
  <c r="BA160"/>
  <c r="H165"/>
  <c r="BC165" s="1"/>
  <c r="I165"/>
  <c r="F165" s="1"/>
  <c r="J165"/>
  <c r="K165"/>
  <c r="L165"/>
  <c r="M165"/>
  <c r="N165"/>
  <c r="O165"/>
  <c r="P165"/>
  <c r="Q165"/>
  <c r="R165"/>
  <c r="S165"/>
  <c r="T165"/>
  <c r="U165"/>
  <c r="V165"/>
  <c r="W165"/>
  <c r="X165"/>
  <c r="Y165"/>
  <c r="Z165"/>
  <c r="AA165"/>
  <c r="AB165"/>
  <c r="AC165"/>
  <c r="AD165"/>
  <c r="AE165"/>
  <c r="AF165"/>
  <c r="AG165"/>
  <c r="AH165"/>
  <c r="AI165"/>
  <c r="AJ165"/>
  <c r="AK165"/>
  <c r="AL165"/>
  <c r="AM165"/>
  <c r="AN165"/>
  <c r="AO165"/>
  <c r="AP165"/>
  <c r="AQ165"/>
  <c r="AR165"/>
  <c r="AS165"/>
  <c r="AT165"/>
  <c r="AU165"/>
  <c r="AV165"/>
  <c r="AW165"/>
  <c r="AX165"/>
  <c r="AY165"/>
  <c r="AZ165"/>
  <c r="BC49"/>
  <c r="BC50"/>
  <c r="BC51"/>
  <c r="BC52"/>
  <c r="BC54"/>
  <c r="BC55"/>
  <c r="BC56"/>
  <c r="BC57"/>
  <c r="BC59"/>
  <c r="BC60"/>
  <c r="BC61"/>
  <c r="BC62"/>
  <c r="BC64"/>
  <c r="BC65"/>
  <c r="BC66"/>
  <c r="BC67"/>
  <c r="BC69"/>
  <c r="BC70"/>
  <c r="BC71"/>
  <c r="BC72"/>
  <c r="BC74"/>
  <c r="BC75"/>
  <c r="BC76"/>
  <c r="BC77"/>
  <c r="BC84"/>
  <c r="BC87"/>
  <c r="BC88"/>
  <c r="BC95"/>
  <c r="BC96"/>
  <c r="BC97"/>
  <c r="BC98"/>
  <c r="BC100"/>
  <c r="BC101"/>
  <c r="BC102"/>
  <c r="BC113"/>
  <c r="BC114"/>
  <c r="BC115"/>
  <c r="BC116"/>
  <c r="BC117"/>
  <c r="BC118"/>
  <c r="BC125"/>
  <c r="BC126"/>
  <c r="BC127"/>
  <c r="BC128"/>
  <c r="BC130"/>
  <c r="BC131"/>
  <c r="BC132"/>
  <c r="BC133"/>
  <c r="BC135"/>
  <c r="BC136"/>
  <c r="BC137"/>
  <c r="BC138"/>
  <c r="BC144"/>
  <c r="BC145"/>
  <c r="BC146"/>
  <c r="BC147"/>
  <c r="BC148"/>
  <c r="BC149"/>
  <c r="BC151"/>
  <c r="BC154"/>
  <c r="BC156"/>
  <c r="BC157"/>
  <c r="BC159"/>
  <c r="BC160"/>
  <c r="BC161"/>
  <c r="BC162"/>
  <c r="BC163"/>
  <c r="BC164"/>
  <c r="BC166"/>
  <c r="BC167"/>
  <c r="BC168"/>
  <c r="T73"/>
  <c r="AE25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E61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I124"/>
  <c r="F124" s="1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AQ124"/>
  <c r="AR124"/>
  <c r="AS124"/>
  <c r="AT124"/>
  <c r="AU124"/>
  <c r="AV124"/>
  <c r="AW124"/>
  <c r="AX124"/>
  <c r="AY124"/>
  <c r="AZ124"/>
  <c r="BA124"/>
  <c r="E137"/>
  <c r="I134"/>
  <c r="F134" s="1"/>
  <c r="J134"/>
  <c r="K134"/>
  <c r="L134"/>
  <c r="M134"/>
  <c r="N134"/>
  <c r="O134"/>
  <c r="P134"/>
  <c r="Q134"/>
  <c r="R134"/>
  <c r="S134"/>
  <c r="T134"/>
  <c r="U134"/>
  <c r="V134"/>
  <c r="W134"/>
  <c r="X134"/>
  <c r="Y134"/>
  <c r="Z134"/>
  <c r="AA134"/>
  <c r="AB134"/>
  <c r="AC134"/>
  <c r="AD134"/>
  <c r="AE134"/>
  <c r="AF134"/>
  <c r="AG134"/>
  <c r="AH134"/>
  <c r="AI134"/>
  <c r="AJ134"/>
  <c r="AK134"/>
  <c r="AL134"/>
  <c r="AM134"/>
  <c r="AN134"/>
  <c r="AO134"/>
  <c r="AP134"/>
  <c r="AQ134"/>
  <c r="AR134"/>
  <c r="AS134"/>
  <c r="AT134"/>
  <c r="AU134"/>
  <c r="AV134"/>
  <c r="AW134"/>
  <c r="AX134"/>
  <c r="AY134"/>
  <c r="AZ134"/>
  <c r="BA134"/>
  <c r="AP155"/>
  <c r="AQ155"/>
  <c r="AR155"/>
  <c r="AS155"/>
  <c r="AT155"/>
  <c r="AU155"/>
  <c r="AV155"/>
  <c r="AW155"/>
  <c r="AX155"/>
  <c r="AZ155"/>
  <c r="BA155"/>
  <c r="E97"/>
  <c r="AY158"/>
  <c r="E156"/>
  <c r="E157"/>
  <c r="E159"/>
  <c r="E168"/>
  <c r="E165" s="1"/>
  <c r="E163"/>
  <c r="E125"/>
  <c r="E126"/>
  <c r="E127"/>
  <c r="E128"/>
  <c r="E130"/>
  <c r="E131"/>
  <c r="E132"/>
  <c r="E133"/>
  <c r="E135"/>
  <c r="E136"/>
  <c r="E138"/>
  <c r="E76"/>
  <c r="E66"/>
  <c r="I25"/>
  <c r="M25"/>
  <c r="O25"/>
  <c r="S25"/>
  <c r="U25"/>
  <c r="W25"/>
  <c r="Y25"/>
  <c r="AA25"/>
  <c r="AC25"/>
  <c r="AG25"/>
  <c r="AI25"/>
  <c r="AK25"/>
  <c r="AM25"/>
  <c r="AO25"/>
  <c r="AQ25"/>
  <c r="AS25"/>
  <c r="AU25"/>
  <c r="AW25"/>
  <c r="AY25"/>
  <c r="BA25"/>
  <c r="H47"/>
  <c r="BC47" s="1"/>
  <c r="H45"/>
  <c r="H152" s="1"/>
  <c r="E47"/>
  <c r="E82" s="1"/>
  <c r="I45"/>
  <c r="I152" s="1"/>
  <c r="J45"/>
  <c r="J152" s="1"/>
  <c r="K45"/>
  <c r="K152" s="1"/>
  <c r="L45"/>
  <c r="L152" s="1"/>
  <c r="M45"/>
  <c r="M152" s="1"/>
  <c r="N45"/>
  <c r="N152" s="1"/>
  <c r="O45"/>
  <c r="O152" s="1"/>
  <c r="P45"/>
  <c r="P152" s="1"/>
  <c r="Q45"/>
  <c r="Q152" s="1"/>
  <c r="R45"/>
  <c r="R152" s="1"/>
  <c r="S45"/>
  <c r="S152" s="1"/>
  <c r="U45"/>
  <c r="U152" s="1"/>
  <c r="V45"/>
  <c r="V152" s="1"/>
  <c r="W45"/>
  <c r="W152" s="1"/>
  <c r="X45"/>
  <c r="X152" s="1"/>
  <c r="Y45"/>
  <c r="Y152" s="1"/>
  <c r="Z45"/>
  <c r="Z152" s="1"/>
  <c r="AA45"/>
  <c r="AA152" s="1"/>
  <c r="AB45"/>
  <c r="AB152" s="1"/>
  <c r="AC45"/>
  <c r="AC152" s="1"/>
  <c r="AD45"/>
  <c r="AD152" s="1"/>
  <c r="AE45"/>
  <c r="AE152" s="1"/>
  <c r="AF45"/>
  <c r="AF152" s="1"/>
  <c r="AG45"/>
  <c r="AG152" s="1"/>
  <c r="AH45"/>
  <c r="AH152" s="1"/>
  <c r="AI45"/>
  <c r="AI152" s="1"/>
  <c r="AJ45"/>
  <c r="AJ152" s="1"/>
  <c r="AK45"/>
  <c r="AK152" s="1"/>
  <c r="AL45"/>
  <c r="AL152" s="1"/>
  <c r="AM45"/>
  <c r="AM152" s="1"/>
  <c r="AN45"/>
  <c r="AN152" s="1"/>
  <c r="AO45"/>
  <c r="AO152" s="1"/>
  <c r="AP45"/>
  <c r="AP152" s="1"/>
  <c r="AQ45"/>
  <c r="AQ152" s="1"/>
  <c r="AR45"/>
  <c r="AR152" s="1"/>
  <c r="AS45"/>
  <c r="AS152" s="1"/>
  <c r="AT45"/>
  <c r="AT152" s="1"/>
  <c r="AU45"/>
  <c r="AU152" s="1"/>
  <c r="AV45"/>
  <c r="AV152" s="1"/>
  <c r="AW45"/>
  <c r="AW152" s="1"/>
  <c r="AX45"/>
  <c r="AX152" s="1"/>
  <c r="AY45"/>
  <c r="AY152" s="1"/>
  <c r="AZ45"/>
  <c r="AZ152" s="1"/>
  <c r="BA45"/>
  <c r="BA152" s="1"/>
  <c r="I43"/>
  <c r="I78" s="1"/>
  <c r="J43"/>
  <c r="J78" s="1"/>
  <c r="K43"/>
  <c r="K78" s="1"/>
  <c r="L43"/>
  <c r="L78" s="1"/>
  <c r="M43"/>
  <c r="M78" s="1"/>
  <c r="N43"/>
  <c r="N78" s="1"/>
  <c r="O43"/>
  <c r="O78" s="1"/>
  <c r="P43"/>
  <c r="P78" s="1"/>
  <c r="Q43"/>
  <c r="Q78" s="1"/>
  <c r="R43"/>
  <c r="R78" s="1"/>
  <c r="S43"/>
  <c r="S78" s="1"/>
  <c r="U43"/>
  <c r="U78" s="1"/>
  <c r="V43"/>
  <c r="V78" s="1"/>
  <c r="W43"/>
  <c r="W78" s="1"/>
  <c r="X43"/>
  <c r="X78" s="1"/>
  <c r="Y43"/>
  <c r="Y78" s="1"/>
  <c r="Z43"/>
  <c r="Z78" s="1"/>
  <c r="AA43"/>
  <c r="AA78" s="1"/>
  <c r="AB43"/>
  <c r="AB78" s="1"/>
  <c r="AC43"/>
  <c r="AC78" s="1"/>
  <c r="AD43"/>
  <c r="AD78" s="1"/>
  <c r="AE43"/>
  <c r="AE78" s="1"/>
  <c r="AF43"/>
  <c r="AF78" s="1"/>
  <c r="AG43"/>
  <c r="AG78" s="1"/>
  <c r="AH43"/>
  <c r="AH78" s="1"/>
  <c r="AI43"/>
  <c r="AI78" s="1"/>
  <c r="AJ43"/>
  <c r="AJ78" s="1"/>
  <c r="AK43"/>
  <c r="AK78" s="1"/>
  <c r="AL43"/>
  <c r="AL78" s="1"/>
  <c r="AM43"/>
  <c r="AM78" s="1"/>
  <c r="AN43"/>
  <c r="AN78" s="1"/>
  <c r="AO43"/>
  <c r="AO78" s="1"/>
  <c r="AP43"/>
  <c r="AP78" s="1"/>
  <c r="AQ43"/>
  <c r="AQ78" s="1"/>
  <c r="AR43"/>
  <c r="AR78" s="1"/>
  <c r="AS43"/>
  <c r="AS78" s="1"/>
  <c r="AT43"/>
  <c r="AT78" s="1"/>
  <c r="AU43"/>
  <c r="AU78" s="1"/>
  <c r="AV43"/>
  <c r="AV78" s="1"/>
  <c r="AW43"/>
  <c r="AW78" s="1"/>
  <c r="AX43"/>
  <c r="AX78" s="1"/>
  <c r="AY43"/>
  <c r="AY78" s="1"/>
  <c r="AZ43"/>
  <c r="AZ78" s="1"/>
  <c r="BA43"/>
  <c r="BA78" s="1"/>
  <c r="H48"/>
  <c r="BC48" s="1"/>
  <c r="I142" l="1"/>
  <c r="F142" s="1"/>
  <c r="F122"/>
  <c r="E123"/>
  <c r="E14" s="1"/>
  <c r="E143"/>
  <c r="I19"/>
  <c r="I16" s="1"/>
  <c r="F111"/>
  <c r="F19" s="1"/>
  <c r="F16" s="1"/>
  <c r="AO155"/>
  <c r="BC158"/>
  <c r="E19"/>
  <c r="AY155"/>
  <c r="Q25"/>
  <c r="E46"/>
  <c r="E153" s="1"/>
  <c r="K25"/>
  <c r="BC155"/>
  <c r="AZ119"/>
  <c r="AZ139" s="1"/>
  <c r="AX119"/>
  <c r="AX139" s="1"/>
  <c r="AV119"/>
  <c r="AV139" s="1"/>
  <c r="AT119"/>
  <c r="AT139" s="1"/>
  <c r="AR119"/>
  <c r="AR139" s="1"/>
  <c r="AP119"/>
  <c r="AP139" s="1"/>
  <c r="AN119"/>
  <c r="AN139" s="1"/>
  <c r="AL119"/>
  <c r="AL139" s="1"/>
  <c r="AJ119"/>
  <c r="AJ139" s="1"/>
  <c r="AH119"/>
  <c r="AH139" s="1"/>
  <c r="AF119"/>
  <c r="AF139" s="1"/>
  <c r="AD119"/>
  <c r="AD139" s="1"/>
  <c r="AB119"/>
  <c r="AB139" s="1"/>
  <c r="Z119"/>
  <c r="Z139" s="1"/>
  <c r="X119"/>
  <c r="X139" s="1"/>
  <c r="V119"/>
  <c r="V139" s="1"/>
  <c r="T119"/>
  <c r="T139" s="1"/>
  <c r="R119"/>
  <c r="R139" s="1"/>
  <c r="P119"/>
  <c r="P139" s="1"/>
  <c r="L119"/>
  <c r="L139" s="1"/>
  <c r="J119"/>
  <c r="J139" s="1"/>
  <c r="BA119"/>
  <c r="BA139" s="1"/>
  <c r="AY119"/>
  <c r="AY139" s="1"/>
  <c r="AW119"/>
  <c r="AW139" s="1"/>
  <c r="AU119"/>
  <c r="AU139" s="1"/>
  <c r="AS119"/>
  <c r="AS139" s="1"/>
  <c r="AQ119"/>
  <c r="AQ139" s="1"/>
  <c r="AO119"/>
  <c r="AO139" s="1"/>
  <c r="AM119"/>
  <c r="AM139" s="1"/>
  <c r="AK119"/>
  <c r="AK139" s="1"/>
  <c r="AI119"/>
  <c r="AI139" s="1"/>
  <c r="AG119"/>
  <c r="AG139" s="1"/>
  <c r="AE119"/>
  <c r="AE139" s="1"/>
  <c r="AC119"/>
  <c r="AC139" s="1"/>
  <c r="AA119"/>
  <c r="AA139" s="1"/>
  <c r="Y119"/>
  <c r="Y139" s="1"/>
  <c r="W119"/>
  <c r="W139" s="1"/>
  <c r="U119"/>
  <c r="U139" s="1"/>
  <c r="S119"/>
  <c r="S139" s="1"/>
  <c r="Q119"/>
  <c r="Q139" s="1"/>
  <c r="O119"/>
  <c r="O139" s="1"/>
  <c r="M119"/>
  <c r="M139" s="1"/>
  <c r="K119"/>
  <c r="I119"/>
  <c r="N119"/>
  <c r="N139" s="1"/>
  <c r="AZ150"/>
  <c r="AZ172" s="1"/>
  <c r="AX150"/>
  <c r="AX172" s="1"/>
  <c r="AV150"/>
  <c r="AV172" s="1"/>
  <c r="AT150"/>
  <c r="AR150"/>
  <c r="AR172" s="1"/>
  <c r="AP150"/>
  <c r="AP172" s="1"/>
  <c r="AN150"/>
  <c r="AN172" s="1"/>
  <c r="AL150"/>
  <c r="AL172" s="1"/>
  <c r="AJ150"/>
  <c r="AH150"/>
  <c r="AH172" s="1"/>
  <c r="AF150"/>
  <c r="AF172" s="1"/>
  <c r="AD150"/>
  <c r="AD172" s="1"/>
  <c r="AB150"/>
  <c r="AB172" s="1"/>
  <c r="Z150"/>
  <c r="X150"/>
  <c r="X172" s="1"/>
  <c r="V150"/>
  <c r="V172" s="1"/>
  <c r="AZ81"/>
  <c r="AZ86" s="1"/>
  <c r="AX81"/>
  <c r="AX86" s="1"/>
  <c r="AV81"/>
  <c r="AV86" s="1"/>
  <c r="AT81"/>
  <c r="AT86" s="1"/>
  <c r="AR81"/>
  <c r="AR86" s="1"/>
  <c r="AP81"/>
  <c r="AP86" s="1"/>
  <c r="AN81"/>
  <c r="AN86" s="1"/>
  <c r="AL81"/>
  <c r="AL86" s="1"/>
  <c r="AJ81"/>
  <c r="AJ86" s="1"/>
  <c r="AH81"/>
  <c r="AH86" s="1"/>
  <c r="AF81"/>
  <c r="AF86" s="1"/>
  <c r="AD81"/>
  <c r="AD86" s="1"/>
  <c r="AB81"/>
  <c r="AB86" s="1"/>
  <c r="Z81"/>
  <c r="Z86" s="1"/>
  <c r="X81"/>
  <c r="X86" s="1"/>
  <c r="V81"/>
  <c r="V86" s="1"/>
  <c r="T81"/>
  <c r="T86" s="1"/>
  <c r="R81"/>
  <c r="R86" s="1"/>
  <c r="P81"/>
  <c r="P86" s="1"/>
  <c r="N81"/>
  <c r="N86" s="1"/>
  <c r="L81"/>
  <c r="L86" s="1"/>
  <c r="J81"/>
  <c r="J86" s="1"/>
  <c r="AY13"/>
  <c r="AO13"/>
  <c r="AE13"/>
  <c r="W13"/>
  <c r="Q13"/>
  <c r="K13"/>
  <c r="BA13"/>
  <c r="AX13"/>
  <c r="AV13"/>
  <c r="AS13"/>
  <c r="AQ13"/>
  <c r="AN13"/>
  <c r="AL13"/>
  <c r="AI13"/>
  <c r="AG13"/>
  <c r="AD13"/>
  <c r="AB13"/>
  <c r="Y13"/>
  <c r="V13"/>
  <c r="S13"/>
  <c r="P13"/>
  <c r="M13"/>
  <c r="J13"/>
  <c r="AZ25"/>
  <c r="AX25"/>
  <c r="AV25"/>
  <c r="AT25"/>
  <c r="AR25"/>
  <c r="AP25"/>
  <c r="AN25"/>
  <c r="AL25"/>
  <c r="AJ25"/>
  <c r="AH25"/>
  <c r="AF25"/>
  <c r="AD25"/>
  <c r="AB25"/>
  <c r="Z25"/>
  <c r="X25"/>
  <c r="V25"/>
  <c r="T25"/>
  <c r="R25"/>
  <c r="P25"/>
  <c r="N25"/>
  <c r="L25"/>
  <c r="J25"/>
  <c r="H25"/>
  <c r="AY150"/>
  <c r="AY172" s="1"/>
  <c r="AU150"/>
  <c r="AU172" s="1"/>
  <c r="AQ150"/>
  <c r="AQ172" s="1"/>
  <c r="AM150"/>
  <c r="AM172" s="1"/>
  <c r="AI150"/>
  <c r="AI172" s="1"/>
  <c r="AE150"/>
  <c r="AE172" s="1"/>
  <c r="AA150"/>
  <c r="AA172" s="1"/>
  <c r="W150"/>
  <c r="W172" s="1"/>
  <c r="S150"/>
  <c r="S172" s="1"/>
  <c r="Q150"/>
  <c r="Q172" s="1"/>
  <c r="O150"/>
  <c r="O172" s="1"/>
  <c r="M150"/>
  <c r="M172" s="1"/>
  <c r="K150"/>
  <c r="K172" s="1"/>
  <c r="I150"/>
  <c r="BA150"/>
  <c r="BA172" s="1"/>
  <c r="AW150"/>
  <c r="AW172" s="1"/>
  <c r="AS150"/>
  <c r="AS172" s="1"/>
  <c r="AO150"/>
  <c r="AK150"/>
  <c r="AK172" s="1"/>
  <c r="AG150"/>
  <c r="AG172" s="1"/>
  <c r="AC150"/>
  <c r="AC172" s="1"/>
  <c r="Y150"/>
  <c r="Y172" s="1"/>
  <c r="U150"/>
  <c r="U172" s="1"/>
  <c r="R150"/>
  <c r="R172" s="1"/>
  <c r="P150"/>
  <c r="P172" s="1"/>
  <c r="N150"/>
  <c r="L150"/>
  <c r="L172" s="1"/>
  <c r="J150"/>
  <c r="J172" s="1"/>
  <c r="BA81"/>
  <c r="BA86" s="1"/>
  <c r="AY81"/>
  <c r="AY86" s="1"/>
  <c r="AW81"/>
  <c r="AW86" s="1"/>
  <c r="AU81"/>
  <c r="AU86" s="1"/>
  <c r="AS81"/>
  <c r="AS86" s="1"/>
  <c r="AQ81"/>
  <c r="AQ86" s="1"/>
  <c r="AO81"/>
  <c r="AO86" s="1"/>
  <c r="AM81"/>
  <c r="AM86" s="1"/>
  <c r="AK81"/>
  <c r="AK86" s="1"/>
  <c r="AI81"/>
  <c r="AI86" s="1"/>
  <c r="AG81"/>
  <c r="AG86" s="1"/>
  <c r="AE81"/>
  <c r="AE86" s="1"/>
  <c r="AC81"/>
  <c r="AC86" s="1"/>
  <c r="AA81"/>
  <c r="AA86" s="1"/>
  <c r="Y81"/>
  <c r="Y86" s="1"/>
  <c r="W81"/>
  <c r="W86" s="1"/>
  <c r="U81"/>
  <c r="U86" s="1"/>
  <c r="S81"/>
  <c r="S86" s="1"/>
  <c r="Q81"/>
  <c r="Q86" s="1"/>
  <c r="O81"/>
  <c r="O86" s="1"/>
  <c r="M81"/>
  <c r="M86" s="1"/>
  <c r="K81"/>
  <c r="K86" s="1"/>
  <c r="I81"/>
  <c r="I86" s="1"/>
  <c r="H81"/>
  <c r="BC46"/>
  <c r="AT13"/>
  <c r="AJ13"/>
  <c r="Z13"/>
  <c r="T13"/>
  <c r="N13"/>
  <c r="AZ13"/>
  <c r="AW13"/>
  <c r="AU13"/>
  <c r="AR13"/>
  <c r="AP13"/>
  <c r="AM13"/>
  <c r="AK13"/>
  <c r="AH13"/>
  <c r="AF13"/>
  <c r="AC13"/>
  <c r="AA13"/>
  <c r="X13"/>
  <c r="U13"/>
  <c r="R13"/>
  <c r="O13"/>
  <c r="L13"/>
  <c r="H150"/>
  <c r="AZ80"/>
  <c r="AX80"/>
  <c r="AV80"/>
  <c r="AT80"/>
  <c r="AR80"/>
  <c r="AP80"/>
  <c r="AN80"/>
  <c r="AL80"/>
  <c r="AJ80"/>
  <c r="AH80"/>
  <c r="AF80"/>
  <c r="AD80"/>
  <c r="AB80"/>
  <c r="Z80"/>
  <c r="X80"/>
  <c r="V80"/>
  <c r="R80"/>
  <c r="P80"/>
  <c r="N80"/>
  <c r="L80"/>
  <c r="J80"/>
  <c r="H80"/>
  <c r="AT172"/>
  <c r="AJ172"/>
  <c r="Z172"/>
  <c r="N172"/>
  <c r="H172"/>
  <c r="AZ24"/>
  <c r="AZ22" s="1"/>
  <c r="AX24"/>
  <c r="AX22" s="1"/>
  <c r="AV24"/>
  <c r="AV22" s="1"/>
  <c r="AT24"/>
  <c r="AT22" s="1"/>
  <c r="AR24"/>
  <c r="AR22" s="1"/>
  <c r="AP24"/>
  <c r="AP22" s="1"/>
  <c r="AN24"/>
  <c r="AN22" s="1"/>
  <c r="AL24"/>
  <c r="AL22" s="1"/>
  <c r="AJ24"/>
  <c r="AJ22" s="1"/>
  <c r="AH24"/>
  <c r="AH22" s="1"/>
  <c r="AF24"/>
  <c r="AF22" s="1"/>
  <c r="AD24"/>
  <c r="AD22" s="1"/>
  <c r="AB24"/>
  <c r="AB22" s="1"/>
  <c r="Z24"/>
  <c r="Z22" s="1"/>
  <c r="X24"/>
  <c r="X22" s="1"/>
  <c r="V24"/>
  <c r="V22" s="1"/>
  <c r="R24"/>
  <c r="R22" s="1"/>
  <c r="P24"/>
  <c r="P22" s="1"/>
  <c r="N24"/>
  <c r="N22" s="1"/>
  <c r="L24"/>
  <c r="L22" s="1"/>
  <c r="J24"/>
  <c r="J22" s="1"/>
  <c r="H24"/>
  <c r="F24"/>
  <c r="BA80"/>
  <c r="AY80"/>
  <c r="AW80"/>
  <c r="AU80"/>
  <c r="AS80"/>
  <c r="AQ80"/>
  <c r="AO80"/>
  <c r="AM80"/>
  <c r="AK80"/>
  <c r="AI80"/>
  <c r="AG80"/>
  <c r="AE80"/>
  <c r="AC80"/>
  <c r="AA80"/>
  <c r="Y80"/>
  <c r="W80"/>
  <c r="U80"/>
  <c r="S80"/>
  <c r="Q80"/>
  <c r="O80"/>
  <c r="M80"/>
  <c r="K80"/>
  <c r="I80"/>
  <c r="AO172"/>
  <c r="BA24"/>
  <c r="BA22" s="1"/>
  <c r="AY24"/>
  <c r="AY22" s="1"/>
  <c r="AW24"/>
  <c r="AW22" s="1"/>
  <c r="AU24"/>
  <c r="AU22" s="1"/>
  <c r="AS24"/>
  <c r="AS22" s="1"/>
  <c r="AQ24"/>
  <c r="AQ22" s="1"/>
  <c r="AO24"/>
  <c r="AO22" s="1"/>
  <c r="AM24"/>
  <c r="AM22" s="1"/>
  <c r="AK24"/>
  <c r="AK22" s="1"/>
  <c r="AI24"/>
  <c r="AI22" s="1"/>
  <c r="AG24"/>
  <c r="AG22" s="1"/>
  <c r="AE24"/>
  <c r="AE22" s="1"/>
  <c r="AC24"/>
  <c r="AC22" s="1"/>
  <c r="AA24"/>
  <c r="AA22" s="1"/>
  <c r="Y24"/>
  <c r="Y22" s="1"/>
  <c r="W24"/>
  <c r="W22" s="1"/>
  <c r="U24"/>
  <c r="U22" s="1"/>
  <c r="S24"/>
  <c r="S22" s="1"/>
  <c r="Q24"/>
  <c r="Q22" s="1"/>
  <c r="O24"/>
  <c r="O22" s="1"/>
  <c r="M24"/>
  <c r="M22" s="1"/>
  <c r="K24"/>
  <c r="K22" s="1"/>
  <c r="I24"/>
  <c r="I22" s="1"/>
  <c r="AY142"/>
  <c r="AT142"/>
  <c r="AO142"/>
  <c r="AJ142"/>
  <c r="AE142"/>
  <c r="Z142"/>
  <c r="W142"/>
  <c r="T142"/>
  <c r="Q142"/>
  <c r="N142"/>
  <c r="K142"/>
  <c r="I13"/>
  <c r="E71"/>
  <c r="E68" s="1"/>
  <c r="I172" l="1"/>
  <c r="F150"/>
  <c r="F176" s="1"/>
  <c r="I139"/>
  <c r="F139" s="1"/>
  <c r="F119"/>
  <c r="K139"/>
  <c r="BC25"/>
  <c r="BC153"/>
  <c r="E81"/>
  <c r="E86" s="1"/>
  <c r="BC81"/>
  <c r="H86"/>
  <c r="BC86" s="1"/>
  <c r="I12"/>
  <c r="I85"/>
  <c r="I83" s="1"/>
  <c r="M12"/>
  <c r="M10" s="1"/>
  <c r="M85"/>
  <c r="M83" s="1"/>
  <c r="Q12"/>
  <c r="Q10" s="1"/>
  <c r="Q85"/>
  <c r="Q83" s="1"/>
  <c r="U12"/>
  <c r="U10" s="1"/>
  <c r="U85"/>
  <c r="U83" s="1"/>
  <c r="Y12"/>
  <c r="Y10" s="1"/>
  <c r="Y85"/>
  <c r="Y83" s="1"/>
  <c r="AC12"/>
  <c r="AC10" s="1"/>
  <c r="AC85"/>
  <c r="AC83" s="1"/>
  <c r="AG12"/>
  <c r="AG10" s="1"/>
  <c r="AG85"/>
  <c r="AG83" s="1"/>
  <c r="AK12"/>
  <c r="AK10" s="1"/>
  <c r="AK85"/>
  <c r="AK83" s="1"/>
  <c r="AO12"/>
  <c r="AO10" s="1"/>
  <c r="AO85"/>
  <c r="AO83" s="1"/>
  <c r="AS12"/>
  <c r="AS10" s="1"/>
  <c r="AS85"/>
  <c r="AS83" s="1"/>
  <c r="AW12"/>
  <c r="AW10" s="1"/>
  <c r="AW85"/>
  <c r="AW83" s="1"/>
  <c r="BA12"/>
  <c r="BA10" s="1"/>
  <c r="BA85"/>
  <c r="BA83" s="1"/>
  <c r="F12"/>
  <c r="J12"/>
  <c r="J10" s="1"/>
  <c r="J85"/>
  <c r="J83" s="1"/>
  <c r="N12"/>
  <c r="N10" s="1"/>
  <c r="N85"/>
  <c r="N83" s="1"/>
  <c r="R12"/>
  <c r="R10" s="1"/>
  <c r="R85"/>
  <c r="R83" s="1"/>
  <c r="X12"/>
  <c r="X10" s="1"/>
  <c r="X85"/>
  <c r="X83" s="1"/>
  <c r="AB12"/>
  <c r="AB10" s="1"/>
  <c r="AB85"/>
  <c r="AB83" s="1"/>
  <c r="AF12"/>
  <c r="AF10" s="1"/>
  <c r="AF85"/>
  <c r="AF83" s="1"/>
  <c r="AJ12"/>
  <c r="AJ10" s="1"/>
  <c r="AJ85"/>
  <c r="AJ83" s="1"/>
  <c r="AN12"/>
  <c r="AN10" s="1"/>
  <c r="AN85"/>
  <c r="AN83" s="1"/>
  <c r="AR12"/>
  <c r="AR10" s="1"/>
  <c r="AR85"/>
  <c r="AR83" s="1"/>
  <c r="AV12"/>
  <c r="AV10" s="1"/>
  <c r="AV85"/>
  <c r="AV83" s="1"/>
  <c r="AZ12"/>
  <c r="AZ10" s="1"/>
  <c r="AZ85"/>
  <c r="AZ83" s="1"/>
  <c r="I10"/>
  <c r="K12"/>
  <c r="K10" s="1"/>
  <c r="K85"/>
  <c r="K83" s="1"/>
  <c r="O12"/>
  <c r="O10" s="1"/>
  <c r="O85"/>
  <c r="O83" s="1"/>
  <c r="S12"/>
  <c r="S10" s="1"/>
  <c r="S85"/>
  <c r="S83" s="1"/>
  <c r="W12"/>
  <c r="W10" s="1"/>
  <c r="W85"/>
  <c r="W83" s="1"/>
  <c r="AA12"/>
  <c r="AA10" s="1"/>
  <c r="AA85"/>
  <c r="AA83" s="1"/>
  <c r="AE12"/>
  <c r="AE10" s="1"/>
  <c r="AE85"/>
  <c r="AE83" s="1"/>
  <c r="AI12"/>
  <c r="AI10" s="1"/>
  <c r="AI85"/>
  <c r="AI83" s="1"/>
  <c r="AM12"/>
  <c r="AM10" s="1"/>
  <c r="AM85"/>
  <c r="AM83" s="1"/>
  <c r="AQ12"/>
  <c r="AQ10" s="1"/>
  <c r="AQ85"/>
  <c r="AQ83" s="1"/>
  <c r="AU12"/>
  <c r="AU10" s="1"/>
  <c r="AU85"/>
  <c r="AU83" s="1"/>
  <c r="AY12"/>
  <c r="AY10" s="1"/>
  <c r="AY85"/>
  <c r="AY83" s="1"/>
  <c r="H85"/>
  <c r="L12"/>
  <c r="L10" s="1"/>
  <c r="L85"/>
  <c r="L83" s="1"/>
  <c r="P12"/>
  <c r="P10" s="1"/>
  <c r="P85"/>
  <c r="P83" s="1"/>
  <c r="V12"/>
  <c r="V10" s="1"/>
  <c r="V85"/>
  <c r="V83" s="1"/>
  <c r="Z12"/>
  <c r="Z10" s="1"/>
  <c r="Z85"/>
  <c r="Z83" s="1"/>
  <c r="AD12"/>
  <c r="AD10" s="1"/>
  <c r="AD85"/>
  <c r="AD83" s="1"/>
  <c r="AH12"/>
  <c r="AH10" s="1"/>
  <c r="AH85"/>
  <c r="AH83" s="1"/>
  <c r="AL12"/>
  <c r="AL10" s="1"/>
  <c r="AL85"/>
  <c r="AL83" s="1"/>
  <c r="AP12"/>
  <c r="AP10" s="1"/>
  <c r="AP85"/>
  <c r="AP83" s="1"/>
  <c r="AT12"/>
  <c r="AT10" s="1"/>
  <c r="AT85"/>
  <c r="AT83" s="1"/>
  <c r="AX12"/>
  <c r="AX10" s="1"/>
  <c r="AX85"/>
  <c r="AX83" s="1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E99" s="1"/>
  <c r="AP99"/>
  <c r="AQ99"/>
  <c r="AR99"/>
  <c r="AS99"/>
  <c r="AT99"/>
  <c r="AU99"/>
  <c r="AV99"/>
  <c r="AW99"/>
  <c r="AX99"/>
  <c r="AY99"/>
  <c r="AZ99"/>
  <c r="BA99"/>
  <c r="BA73"/>
  <c r="H73"/>
  <c r="I73"/>
  <c r="J73"/>
  <c r="K73"/>
  <c r="L73"/>
  <c r="M73"/>
  <c r="N73"/>
  <c r="O73"/>
  <c r="P73"/>
  <c r="Q73"/>
  <c r="R73"/>
  <c r="S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AJ68"/>
  <c r="BC68" s="1"/>
  <c r="E63"/>
  <c r="T63"/>
  <c r="E160"/>
  <c r="F37"/>
  <c r="E94"/>
  <c r="E93"/>
  <c r="E112" s="1"/>
  <c r="E20" s="1"/>
  <c r="E18"/>
  <c r="E17"/>
  <c r="E26"/>
  <c r="E25"/>
  <c r="E44"/>
  <c r="E79" s="1"/>
  <c r="E58"/>
  <c r="BC53"/>
  <c r="E48"/>
  <c r="BC99" l="1"/>
  <c r="AZ89"/>
  <c r="AX89"/>
  <c r="AV89"/>
  <c r="AT89"/>
  <c r="AR89"/>
  <c r="AP89"/>
  <c r="AN89"/>
  <c r="AL89"/>
  <c r="AJ89"/>
  <c r="AH89"/>
  <c r="AF89"/>
  <c r="AD89"/>
  <c r="AB89"/>
  <c r="Z89"/>
  <c r="X89"/>
  <c r="V89"/>
  <c r="T89"/>
  <c r="R89"/>
  <c r="P89"/>
  <c r="L89"/>
  <c r="J89"/>
  <c r="E108"/>
  <c r="BA89"/>
  <c r="AY89"/>
  <c r="AW89"/>
  <c r="AU89"/>
  <c r="AS89"/>
  <c r="AQ89"/>
  <c r="AO89"/>
  <c r="AM89"/>
  <c r="AK89"/>
  <c r="AI89"/>
  <c r="AG89"/>
  <c r="AE89"/>
  <c r="AC89"/>
  <c r="AA89"/>
  <c r="Y89"/>
  <c r="W89"/>
  <c r="U89"/>
  <c r="S89"/>
  <c r="Q89"/>
  <c r="O89"/>
  <c r="M89"/>
  <c r="K89"/>
  <c r="BC94"/>
  <c r="BC89"/>
  <c r="BC73"/>
  <c r="G172"/>
  <c r="F172"/>
  <c r="F25"/>
  <c r="F22" s="1"/>
  <c r="H83"/>
  <c r="E23"/>
  <c r="E16"/>
  <c r="H120"/>
  <c r="H121"/>
  <c r="H122"/>
  <c r="H134"/>
  <c r="H129"/>
  <c r="H124"/>
  <c r="H90"/>
  <c r="H91"/>
  <c r="H63"/>
  <c r="BC63" s="1"/>
  <c r="H58"/>
  <c r="BC58" s="1"/>
  <c r="H26"/>
  <c r="BC26" s="1"/>
  <c r="H44"/>
  <c r="BC92" l="1"/>
  <c r="H111"/>
  <c r="E134"/>
  <c r="BC134"/>
  <c r="BC123"/>
  <c r="BC143"/>
  <c r="BC121"/>
  <c r="E121"/>
  <c r="E141" s="1"/>
  <c r="E124"/>
  <c r="BC124"/>
  <c r="H140"/>
  <c r="BC140" s="1"/>
  <c r="E120"/>
  <c r="E140" s="1"/>
  <c r="BC120"/>
  <c r="H141"/>
  <c r="BC141" s="1"/>
  <c r="H112"/>
  <c r="BC93"/>
  <c r="H110"/>
  <c r="BC91"/>
  <c r="H109"/>
  <c r="BC90"/>
  <c r="H17"/>
  <c r="BC109"/>
  <c r="H18"/>
  <c r="BC18" s="1"/>
  <c r="BC110"/>
  <c r="H12"/>
  <c r="BC44"/>
  <c r="H43"/>
  <c r="H78" s="1"/>
  <c r="E122"/>
  <c r="BC122"/>
  <c r="H13"/>
  <c r="BC13" s="1"/>
  <c r="H142"/>
  <c r="BC142" s="1"/>
  <c r="E129"/>
  <c r="BC129"/>
  <c r="H119"/>
  <c r="H108"/>
  <c r="BC108" s="1"/>
  <c r="H23"/>
  <c r="H82"/>
  <c r="BC82" s="1"/>
  <c r="H79"/>
  <c r="BC79" s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BC119" i="13" l="1"/>
  <c r="E119"/>
  <c r="E142"/>
  <c r="E13"/>
  <c r="E40"/>
  <c r="E37" s="1"/>
  <c r="H19"/>
  <c r="BC19" s="1"/>
  <c r="BC111"/>
  <c r="H10"/>
  <c r="H20"/>
  <c r="BC20" s="1"/>
  <c r="BC112"/>
  <c r="H16"/>
  <c r="BC16" s="1"/>
  <c r="BC17"/>
  <c r="BC23"/>
  <c r="H22"/>
  <c r="H139"/>
  <c r="BC139" s="1"/>
  <c r="E139"/>
  <c r="C14" i="8"/>
  <c r="D14" s="1"/>
  <c r="C19"/>
  <c r="D19" s="1"/>
  <c r="D5"/>
  <c r="C24" l="1"/>
  <c r="D24"/>
  <c r="T45" i="13"/>
  <c r="E73"/>
  <c r="T43" l="1"/>
  <c r="T78" s="1"/>
  <c r="BC78" s="1"/>
  <c r="T152"/>
  <c r="T24"/>
  <c r="T80"/>
  <c r="BC45"/>
  <c r="E45"/>
  <c r="E43" l="1"/>
  <c r="E78" s="1"/>
  <c r="BC43"/>
  <c r="E24"/>
  <c r="E22" s="1"/>
  <c r="E152"/>
  <c r="E150" s="1"/>
  <c r="E80"/>
  <c r="T22"/>
  <c r="BC22" s="1"/>
  <c r="BC24"/>
  <c r="T12"/>
  <c r="T85"/>
  <c r="BC80"/>
  <c r="T150"/>
  <c r="BC152"/>
  <c r="E172" l="1"/>
  <c r="T172"/>
  <c r="BC172" s="1"/>
  <c r="BC150"/>
  <c r="T83"/>
  <c r="BC83" s="1"/>
  <c r="BC85"/>
  <c r="E12"/>
  <c r="E10" s="1"/>
  <c r="E85"/>
  <c r="E83" s="1"/>
  <c r="T10"/>
  <c r="BC10" s="1"/>
  <c r="BC12"/>
</calcChain>
</file>

<file path=xl/comments1.xml><?xml version="1.0" encoding="utf-8"?>
<comments xmlns="http://schemas.openxmlformats.org/spreadsheetml/2006/main">
  <authors>
    <author>TureyskayEE</author>
  </authors>
  <commentList>
    <comment ref="K7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<sst xmlns="http://schemas.openxmlformats.org/spreadsheetml/2006/main" count="1075" uniqueCount="370">
  <si>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</si>
  <si>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</si>
  <si>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</si>
  <si>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</si>
  <si>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</si>
  <si>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</si>
  <si>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</si>
  <si>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</si>
  <si>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</si>
  <si>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</si>
  <si>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</si>
  <si>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</si>
  <si>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</si>
  <si>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</si>
  <si>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</si>
  <si>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</si>
  <si>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</si>
  <si>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</si>
  <si>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</si>
  <si>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</si>
  <si>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</si>
  <si>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</si>
  <si>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</si>
  <si>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</si>
  <si>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</si>
  <si>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</si>
  <si>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</si>
  <si>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</si>
  <si>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</si>
  <si>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</si>
  <si>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</si>
  <si>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</si>
  <si>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</si>
  <si>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</si>
  <si>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</si>
  <si>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</si>
  <si>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</si>
  <si>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</si>
  <si>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</si>
  <si>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</si>
  <si>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</si>
  <si>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</si>
  <si>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</si>
  <si>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</si>
  <si>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</si>
  <si>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</si>
  <si>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</si>
  <si>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</si>
  <si>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</si>
  <si>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</si>
  <si>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</si>
  <si>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</si>
  <si>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</si>
  <si>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</si>
  <si>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</si>
  <si>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</si>
  <si>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</si>
  <si>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</si>
  <si>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</si>
  <si>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</si>
  <si>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</si>
  <si>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</si>
  <si>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</si>
  <si>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</si>
  <si>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</si>
  <si>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</si>
  <si>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</si>
  <si>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</si>
  <si>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</si>
  <si>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</si>
  <si>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</si>
  <si>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</si>
  <si>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</si>
  <si>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</si>
  <si>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</si>
  <si>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</si>
  <si>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</si>
  <si>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</si>
  <si>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</si>
  <si>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</si>
  <si>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</si>
  <si>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</si>
  <si>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</si>
  <si>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</si>
  <si>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</si>
  <si>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</si>
  <si>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</si>
  <si>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</si>
  <si>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</si>
  <si>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</si>
  <si>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</si>
  <si>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</si>
  <si>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</si>
  <si>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</si>
  <si>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</si>
  <si>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</si>
  <si>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</si>
  <si>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</si>
  <si>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</si>
  <si>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</si>
  <si>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</si>
  <si>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</si>
  <si>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</si>
  <si>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</si>
  <si>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</si>
  <si>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</si>
  <si>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</si>
  <si>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</si>
  <si>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</si>
  <si>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</si>
  <si>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</si>
  <si>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</si>
  <si>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</si>
  <si>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</si>
  <si>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</si>
  <si>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</si>
  <si>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</si>
  <si>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</si>
  <si>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</si>
  <si>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</si>
  <si>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</si>
  <si>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</si>
  <si>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</si>
  <si>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</si>
  <si>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</si>
  <si>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</si>
  <si>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</si>
  <si>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</si>
  <si>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</si>
  <si>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</si>
  <si>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</si>
  <si>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</si>
  <si>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</si>
  <si>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</si>
  <si>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</si>
  <si>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</si>
  <si>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</si>
  <si>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</si>
  <si>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</si>
  <si>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</si>
  <si>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</si>
  <si>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</si>
  <si>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</si>
  <si>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</si>
  <si>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</si>
  <si>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</si>
  <si>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</si>
  <si>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</si>
  <si>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</si>
  <si>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</si>
  <si>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</si>
  <si>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</si>
  <si>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</si>
  <si>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</si>
  <si>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</si>
  <si>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</si>
  <si>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</si>
  <si>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</si>
  <si>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</si>
  <si>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</si>
  <si>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</si>
  <si>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</si>
  <si>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</si>
  <si>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</si>
  <si>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</si>
  <si>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</si>
  <si>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</si>
  <si>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</si>
  <si>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</si>
  <si>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</si>
  <si>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</si>
  <si>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</si>
  <si>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</si>
  <si>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</si>
  <si>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</si>
  <si>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</si>
  <si>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</si>
  <si>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</si>
  <si>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</si>
  <si>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</si>
  <si>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</si>
  <si>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</si>
  <si>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</si>
  <si>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</si>
  <si>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</si>
  <si>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</si>
  <si>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</si>
  <si>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</si>
  <si>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</si>
  <si>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</si>
  <si>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</si>
  <si>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</si>
  <si>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</si>
  <si>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</si>
  <si>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</si>
  <si>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</si>
  <si>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</si>
  <si>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</si>
  <si>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</si>
  <si>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</si>
  <si>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</si>
  <si>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</si>
  <si>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</si>
  <si>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</si>
  <si>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</si>
  <si>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</si>
  <si>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</si>
  <si>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</si>
  <si>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</si>
  <si>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</si>
  <si>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</si>
  <si>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</si>
  <si>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</si>
  <si>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</si>
  <si>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</si>
  <si>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</si>
  <si>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</si>
  <si>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</si>
  <si>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</si>
  <si>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</si>
  <si>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</si>
  <si>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</si>
  <si>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</si>
  <si>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</si>
  <si>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</si>
  <si>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</si>
  <si>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</si>
  <si>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</si>
  <si>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</si>
  <si>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</si>
  <si>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</si>
  <si>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</si>
  <si>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</si>
  <si>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</si>
  <si>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</si>
  <si>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</si>
  <si>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</si>
  <si>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</si>
  <si>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</si>
  <si>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</si>
  <si>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</si>
  <si>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</si>
  <si>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</si>
  <si>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</si>
  <si>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</si>
  <si>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</si>
  <si>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</si>
  <si>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</si>
  <si>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</si>
  <si>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</si>
  <si>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</si>
  <si>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</si>
  <si>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</si>
  <si>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</si>
  <si>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</si>
  <si>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</si>
  <si>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</si>
  <si>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</si>
  <si>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</si>
  <si>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</si>
  <si>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</si>
  <si>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</si>
  <si>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</si>
  <si>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</si>
  <si>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</si>
  <si>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</si>
  <si>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</si>
  <si>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</si>
  <si>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</si>
  <si>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</si>
  <si>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</si>
  <si>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</si>
  <si>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</si>
  <si>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</si>
  <si>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</si>
  <si>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</si>
  <si>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</si>
  <si>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</si>
  <si>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</si>
  <si>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</si>
  <si>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</si>
  <si>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</si>
  <si>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</si>
  <si>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</si>
  <si>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</si>
  <si>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</si>
  <si>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</si>
  <si>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</si>
  <si>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</si>
  <si>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</si>
  <si>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</si>
  <si>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</si>
  <si>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</si>
  <si>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1.1</t>
  </si>
  <si>
    <t xml:space="preserve">Проведение муниципальных физкультурно-оздоровительных  и спортивных мероприятий </t>
  </si>
  <si>
    <t>1.3</t>
  </si>
  <si>
    <t>Реализация Всероссийского физкультурно-спортивного комплекса «Готов к труду и обороне» (далее ГТО)</t>
  </si>
  <si>
    <t>1.4</t>
  </si>
  <si>
    <t xml:space="preserve">Ежемесячные, единовременные стипендии спортсменам, спортсменам-инвалидам </t>
  </si>
  <si>
    <t>1.5</t>
  </si>
  <si>
    <t>1.6</t>
  </si>
  <si>
    <t>Предоставление субсидий из бюджета Нижневартовского районасоциально ориентированным некоммерческим ор-ганизациям (за исключением государст-венных (муниципальных) учреждений), на реализацию проектов в области фи-зической культуры и спорта на террито-рии Нижневартовского района</t>
  </si>
  <si>
    <t xml:space="preserve">Приобретение инвентаря и оборудования </t>
  </si>
  <si>
    <t>Мероприятие 1</t>
  </si>
  <si>
    <t>Итого по мероприятию 1</t>
  </si>
  <si>
    <t>Мероприятие 2</t>
  </si>
  <si>
    <t>2</t>
  </si>
  <si>
    <t xml:space="preserve">Загородный стационарный лагерь круг-лосуточного пребывания детей «Лесная сказка», вторая очередь, пгт.Излучинск Нижневартовского района </t>
  </si>
  <si>
    <t>2.2</t>
  </si>
  <si>
    <t xml:space="preserve">Крытый хоккейный корт 
в пгт. Новоаганск
</t>
  </si>
  <si>
    <t>Итого по мероприятию 2</t>
  </si>
  <si>
    <t>Мероприятие 3</t>
  </si>
  <si>
    <t>3</t>
  </si>
  <si>
    <t>3.1</t>
  </si>
  <si>
    <t>3.2</t>
  </si>
  <si>
    <t>3.3</t>
  </si>
  <si>
    <t>Итого по мероприятию 3</t>
  </si>
  <si>
    <t>отдел по
физической
культуре и спорту
администрации
района</t>
  </si>
  <si>
    <t>отдел по
физической
культуре и спорту
администрации
района/
муниципальное
автономное
образовательное
учреждение
дополнительного
образования
«Специализирован
ная
детско-юношеская
спортивная школа
олимпийского
резерва
Нижневартовского
района»;
муниципальное
автономное
образовательное
учреждение
дополнительного
образования
«Новоаганская
детско-юношеская
школа «Олимп»</t>
  </si>
  <si>
    <t>Обеспечение подготовки и участия спортсменов района в спортивных мероприятиях окружного, регионального и всероссийского уровней</t>
  </si>
  <si>
    <t>Мероприятия по развитию массовой физической культуры и спорта (показатели 1,3-7)</t>
  </si>
  <si>
    <t>Укрепление материально-технической базы учреждений Нижневартовского района  (показатели 1,2)</t>
  </si>
  <si>
    <t>Обеспечение деятельности учреждений физической культуры и спорта Нижне-вартовского района (показатель 1)</t>
  </si>
  <si>
    <t>Отдел по
физической
культуре и спорту
администрации
района/
муниципальное
автономное
образовательное
учреждение
дополнительного
образования
«Специализирован
ная
детско-юношеская
спортивная школа
олимпийского
резерва
Нижневартовского
района»;
муниципальное
автономное
образовательное
учреждение
дополнительного
образования
«Новоаганская
детско-юношеская
школа «Олимп»</t>
  </si>
  <si>
    <t>Отдел по
физической
культуре и спорту
администрации
района/
муниципальное
автономное
образовательное
учреждение
дополнительного
образования
«Специализирован
ная
детско-юношеская
спортивная школа
олимпийского
резерва
Нижневартовского
района»;
муниципальное
автономное
образовательное
учреждение
дополнительного
образования
«Новоаганская
детско-юношеская
школа «Олимп»/муниципальное казенное учреждение «Управление
капитального строительства по застройке Нижневартовского района»</t>
  </si>
  <si>
    <t>Отдел по
физической
культуре и спорту
администрации
района</t>
  </si>
  <si>
    <t xml:space="preserve">Ответственный исполнитель Отдел по физической
культуре и спорту администрации района
</t>
  </si>
  <si>
    <t xml:space="preserve">Соисполнитель 1 Муниципальное казенное учреждение «Управление капитального строительства по застройке Нижневартовского района»
</t>
  </si>
  <si>
    <t xml:space="preserve">Соисполнитель 2 муниципальное автономное образовательное учреждение дополнительного образования «Специализированная детско-юношеская спортивная школа олимпийского резерва Нижневартовского района»
</t>
  </si>
  <si>
    <t xml:space="preserve">Соисполнитель 2 муниципальное автономное образовательное учреждение дополнительного образования «Новоаганская детско-юношеская спортивная школа «Олимп»
</t>
  </si>
  <si>
    <t xml:space="preserve">Исполнитель: ФИО, должность, тел.: 8 (3466) 494710 </t>
  </si>
  <si>
    <t>Бухгалтер Прыгунова АН</t>
  </si>
  <si>
    <t>График (сетевой график) реализации  муниципальной программы</t>
  </si>
  <si>
    <t>инвестиции в объекты муниципальной собственности (мероприятие 2)</t>
  </si>
  <si>
    <t>Руководитель  структурного подразделения     ________      Денисова Т.А. (Ф.И.О. подпись)</t>
  </si>
  <si>
    <t xml:space="preserve">местный бюджет </t>
  </si>
  <si>
    <t>Улучшение материально-технической базы учреждений (310,340)</t>
  </si>
  <si>
    <t>Обеспечение учреждений коммунальными услугами, услугами связи, транс-портными услугами и прочими услугами (220,290)</t>
  </si>
  <si>
    <t>Доля населения, систематически занимающегося физической культурой и спортом, в общей численности населения, %,2</t>
  </si>
  <si>
    <t>Уровень обеспеченности населения спортивными сооружениями исходя из единовременной пропускной способности объектов спорта, %, 1</t>
  </si>
  <si>
    <t>Доля граждан среднего возраста, систематически занимающихся физической культурой и спортом, в общей численности граждан среднего возраста, %, 1</t>
  </si>
  <si>
    <t>Доля граждан старшего возраста, систематически занимающихся физической культурой и спортом в общей численности граждан старшего возраста, %, 1</t>
  </si>
  <si>
    <t>Доля детей и молодежи, систематически занимающихся физической культурой и спортом, в общей численности детей и молодежи, %, 1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</si>
  <si>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населения, %, 2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</si>
  <si>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(ГТО), %, 3</t>
  </si>
  <si>
    <t>Доля средств бюджета района, выделяемых негосударственным организациям, в том числе социально-ориентированным некоммерческим организациям, на предоставление услуг(работ) в сфере физической культуры и спорта по организации и проведению физкультурных мероприятий на территории района, %,3</t>
  </si>
  <si>
    <t>Исполнитель: Прыгунова АН, бухгалтер тел.: 8 (3466) 49-47-10</t>
  </si>
  <si>
    <t>Начальник отдела по физической культуре и спорту______________________Денисова ТА</t>
  </si>
  <si>
    <t>Значение показателя на 2019 год</t>
  </si>
  <si>
    <t>Целевые показатели муниципальной программы «Развитие физической культуры и спорта в Нижневартовском районе"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</si>
  <si>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«Развитие физической культуры и спорта в Нижневартовском районе"
</t>
    </r>
  </si>
  <si>
    <t>Начальник отдела по физической культуре и спорту________________Денисова ТА (Ф.И.О. подпись)</t>
  </si>
  <si>
    <t>Исполнитель: Прыгунова АН, бухгалтер тел.: 8 (3466) 49-47-10 _______________(Ф.И.О. подпись)</t>
  </si>
  <si>
    <t>СОГЛАСОВАНО:</t>
  </si>
  <si>
    <t>Заместитель главы  района</t>
  </si>
  <si>
    <t>по социальным вопросам</t>
  </si>
  <si>
    <t>___________О.В. Липунова</t>
  </si>
  <si>
    <t xml:space="preserve"> ГРАФИК </t>
  </si>
  <si>
    <t>наименование программы</t>
  </si>
  <si>
    <t>"Развитие физической культуры и спорта в Нижневартовском районе"</t>
  </si>
  <si>
    <t>______________Т.А. Денисова</t>
  </si>
  <si>
    <t>Начальник отдела по физической культуре и спорту администрации района</t>
  </si>
  <si>
    <t xml:space="preserve"> реализации в  2019 году муниципальной программы </t>
  </si>
  <si>
    <t>2.3</t>
  </si>
  <si>
    <t>2.4</t>
  </si>
  <si>
    <t xml:space="preserve">Обеспечение деятельности функционирования бассейнов МАОУ ДО НДЮСШ Олимп </t>
  </si>
  <si>
    <t>Обеспечение деятельности загородного стационарного лагеря круглосуточного пребывания детей «Лесная сказка»,</t>
  </si>
  <si>
    <t>иные внебюджетные источники финансирования</t>
  </si>
  <si>
    <t>Сохранение кадрового потенциала (210, 266)</t>
  </si>
  <si>
    <t xml:space="preserve">Постановление администрации района от 26.10.2018 № 2450 «Об утверждении муниципальной программы «Развитие физической культуры и спорта в Нижневартовском районе"
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</si>
</sst>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</numFmts>
  <fonts count="4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66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3" fillId="3" borderId="1" xfId="0" applyFont="1" applyFill="1" applyBorder="1" applyAlignment="1">
      <alignment horizontal="left" vertical="top" wrapText="1"/>
    </xf>
    <xf numFmtId="0" fontId="15" fillId="3" borderId="0" xfId="0" applyNumberFormat="1" applyFont="1" applyFill="1" applyAlignment="1">
      <alignment horizontal="center"/>
    </xf>
    <xf numFmtId="0" fontId="28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9" fillId="3" borderId="0" xfId="0" applyFont="1" applyFill="1"/>
    <xf numFmtId="0" fontId="30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31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7" fillId="3" borderId="0" xfId="0" applyFont="1" applyFill="1" applyAlignment="1">
      <alignment horizontal="center" vertical="center"/>
    </xf>
    <xf numFmtId="0" fontId="32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3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4" fontId="1" fillId="4" borderId="1" xfId="2" applyNumberFormat="1" applyFont="1" applyFill="1" applyBorder="1" applyAlignment="1" applyProtection="1">
      <alignment horizontal="right" vertical="top" wrapText="1"/>
    </xf>
    <xf numFmtId="4" fontId="3" fillId="4" borderId="1" xfId="2" applyNumberFormat="1" applyFont="1" applyFill="1" applyBorder="1" applyAlignment="1" applyProtection="1">
      <alignment horizontal="right" vertical="top" wrapText="1"/>
    </xf>
    <xf numFmtId="4" fontId="3" fillId="4" borderId="40" xfId="2" applyNumberFormat="1" applyFont="1" applyFill="1" applyBorder="1" applyAlignment="1" applyProtection="1">
      <alignment horizontal="right" vertical="top" wrapText="1"/>
    </xf>
    <xf numFmtId="4" fontId="3" fillId="4" borderId="10" xfId="2" applyNumberFormat="1" applyFont="1" applyFill="1" applyBorder="1" applyAlignment="1" applyProtection="1">
      <alignment horizontal="right" vertical="top" wrapText="1"/>
    </xf>
    <xf numFmtId="4" fontId="1" fillId="4" borderId="5" xfId="2" applyNumberFormat="1" applyFont="1" applyFill="1" applyBorder="1" applyAlignment="1" applyProtection="1">
      <alignment horizontal="right" vertical="top" wrapText="1"/>
    </xf>
    <xf numFmtId="4" fontId="1" fillId="4" borderId="33" xfId="2" applyNumberFormat="1" applyFont="1" applyFill="1" applyBorder="1" applyAlignment="1" applyProtection="1">
      <alignment horizontal="right" vertical="top" wrapText="1"/>
    </xf>
    <xf numFmtId="4" fontId="3" fillId="4" borderId="4" xfId="2" applyNumberFormat="1" applyFont="1" applyFill="1" applyBorder="1" applyAlignment="1" applyProtection="1">
      <alignment horizontal="right" vertical="top" wrapText="1"/>
    </xf>
    <xf numFmtId="4" fontId="3" fillId="4" borderId="43" xfId="2" applyNumberFormat="1" applyFont="1" applyFill="1" applyBorder="1" applyAlignment="1" applyProtection="1">
      <alignment horizontal="right" vertical="top" wrapText="1"/>
    </xf>
    <xf numFmtId="4" fontId="3" fillId="4" borderId="57" xfId="2" applyNumberFormat="1" applyFont="1" applyFill="1" applyBorder="1" applyAlignment="1" applyProtection="1">
      <alignment horizontal="right" vertical="top" wrapText="1"/>
    </xf>
    <xf numFmtId="4" fontId="3" fillId="4" borderId="34" xfId="2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justify" vertical="top"/>
    </xf>
    <xf numFmtId="0" fontId="16" fillId="3" borderId="0" xfId="0" applyFont="1" applyFill="1" applyBorder="1" applyAlignment="1" applyProtection="1">
      <alignment horizontal="justify" vertical="top" wrapText="1"/>
    </xf>
    <xf numFmtId="0" fontId="3" fillId="3" borderId="0" xfId="0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/>
    <xf numFmtId="0" fontId="26" fillId="3" borderId="0" xfId="0" applyFont="1" applyFill="1" applyBorder="1" applyAlignment="1" applyProtection="1"/>
    <xf numFmtId="0" fontId="20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164" fontId="20" fillId="3" borderId="0" xfId="0" applyNumberFormat="1" applyFont="1" applyFill="1" applyBorder="1" applyAlignment="1" applyProtection="1">
      <alignment horizontal="left"/>
    </xf>
    <xf numFmtId="0" fontId="2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left" vertical="center"/>
    </xf>
    <xf numFmtId="0" fontId="20" fillId="3" borderId="0" xfId="0" applyFont="1" applyFill="1" applyAlignment="1" applyProtection="1">
      <alignment horizontal="right" vertical="center"/>
    </xf>
    <xf numFmtId="4" fontId="1" fillId="3" borderId="1" xfId="2" applyNumberFormat="1" applyFont="1" applyFill="1" applyBorder="1" applyAlignment="1" applyProtection="1">
      <alignment horizontal="right" vertical="top" wrapText="1"/>
    </xf>
    <xf numFmtId="4" fontId="3" fillId="3" borderId="10" xfId="2" applyNumberFormat="1" applyFont="1" applyFill="1" applyBorder="1" applyAlignment="1" applyProtection="1">
      <alignment horizontal="right" vertical="top" wrapText="1"/>
    </xf>
    <xf numFmtId="4" fontId="1" fillId="3" borderId="10" xfId="2" applyNumberFormat="1" applyFont="1" applyFill="1" applyBorder="1" applyAlignment="1" applyProtection="1">
      <alignment horizontal="right" vertical="top" wrapText="1"/>
    </xf>
    <xf numFmtId="4" fontId="3" fillId="3" borderId="1" xfId="2" applyNumberFormat="1" applyFont="1" applyFill="1" applyBorder="1" applyAlignment="1" applyProtection="1">
      <alignment horizontal="right" vertical="top" wrapText="1"/>
    </xf>
    <xf numFmtId="4" fontId="1" fillId="3" borderId="34" xfId="2" applyNumberFormat="1" applyFont="1" applyFill="1" applyBorder="1" applyAlignment="1" applyProtection="1">
      <alignment horizontal="right" vertical="top" wrapText="1"/>
    </xf>
    <xf numFmtId="4" fontId="3" fillId="3" borderId="34" xfId="2" applyNumberFormat="1" applyFont="1" applyFill="1" applyBorder="1" applyAlignment="1" applyProtection="1">
      <alignment horizontal="right" vertical="top" wrapText="1"/>
    </xf>
    <xf numFmtId="4" fontId="3" fillId="3" borderId="40" xfId="2" applyNumberFormat="1" applyFont="1" applyFill="1" applyBorder="1" applyAlignment="1" applyProtection="1">
      <alignment horizontal="right" vertical="top" wrapText="1"/>
    </xf>
    <xf numFmtId="0" fontId="18" fillId="3" borderId="1" xfId="0" applyFont="1" applyFill="1" applyBorder="1" applyAlignment="1" applyProtection="1">
      <alignment horizontal="left" vertical="center" wrapText="1"/>
    </xf>
    <xf numFmtId="4" fontId="1" fillId="3" borderId="4" xfId="2" applyNumberFormat="1" applyFont="1" applyFill="1" applyBorder="1" applyAlignment="1" applyProtection="1">
      <alignment horizontal="right" vertical="top" wrapText="1"/>
    </xf>
    <xf numFmtId="0" fontId="25" fillId="3" borderId="1" xfId="0" applyFont="1" applyFill="1" applyBorder="1" applyAlignment="1">
      <alignment vertical="top" wrapText="1"/>
    </xf>
    <xf numFmtId="4" fontId="3" fillId="3" borderId="4" xfId="2" applyNumberFormat="1" applyFont="1" applyFill="1" applyBorder="1" applyAlignment="1" applyProtection="1">
      <alignment horizontal="right" vertical="top" wrapText="1"/>
    </xf>
    <xf numFmtId="4" fontId="3" fillId="3" borderId="43" xfId="2" applyNumberFormat="1" applyFont="1" applyFill="1" applyBorder="1" applyAlignment="1" applyProtection="1">
      <alignment horizontal="right" vertical="top" wrapText="1"/>
    </xf>
    <xf numFmtId="0" fontId="15" fillId="3" borderId="8" xfId="0" applyFont="1" applyFill="1" applyBorder="1" applyAlignment="1">
      <alignment vertical="top" wrapText="1"/>
    </xf>
    <xf numFmtId="0" fontId="25" fillId="3" borderId="7" xfId="0" applyFont="1" applyFill="1" applyBorder="1" applyAlignment="1">
      <alignment wrapText="1"/>
    </xf>
    <xf numFmtId="4" fontId="3" fillId="3" borderId="57" xfId="2" applyNumberFormat="1" applyFont="1" applyFill="1" applyBorder="1" applyAlignment="1" applyProtection="1">
      <alignment horizontal="right" vertical="top" wrapText="1"/>
    </xf>
    <xf numFmtId="4" fontId="3" fillId="4" borderId="2" xfId="2" applyNumberFormat="1" applyFont="1" applyFill="1" applyBorder="1" applyAlignment="1" applyProtection="1">
      <alignment horizontal="right" vertical="top" wrapText="1"/>
    </xf>
    <xf numFmtId="4" fontId="3" fillId="4" borderId="59" xfId="2" applyNumberFormat="1" applyFont="1" applyFill="1" applyBorder="1" applyAlignment="1" applyProtection="1">
      <alignment horizontal="right" vertical="top" wrapText="1"/>
    </xf>
    <xf numFmtId="4" fontId="3" fillId="4" borderId="37" xfId="2" applyNumberFormat="1" applyFont="1" applyFill="1" applyBorder="1" applyAlignment="1" applyProtection="1">
      <alignment horizontal="right" vertical="top" wrapText="1"/>
    </xf>
    <xf numFmtId="4" fontId="3" fillId="4" borderId="44" xfId="2" applyNumberFormat="1" applyFont="1" applyFill="1" applyBorder="1" applyAlignment="1" applyProtection="1">
      <alignment horizontal="right" vertical="top" wrapText="1"/>
    </xf>
    <xf numFmtId="4" fontId="3" fillId="4" borderId="48" xfId="2" applyNumberFormat="1" applyFont="1" applyFill="1" applyBorder="1" applyAlignment="1" applyProtection="1">
      <alignment horizontal="right" vertical="top" wrapText="1"/>
    </xf>
    <xf numFmtId="4" fontId="3" fillId="4" borderId="42" xfId="2" applyNumberFormat="1" applyFont="1" applyFill="1" applyBorder="1" applyAlignment="1" applyProtection="1">
      <alignment horizontal="right" vertical="top" wrapText="1"/>
    </xf>
    <xf numFmtId="4" fontId="3" fillId="4" borderId="29" xfId="2" applyNumberFormat="1" applyFont="1" applyFill="1" applyBorder="1" applyAlignment="1" applyProtection="1">
      <alignment horizontal="right" vertical="top" wrapText="1"/>
    </xf>
    <xf numFmtId="4" fontId="3" fillId="4" borderId="61" xfId="2" applyNumberFormat="1" applyFont="1" applyFill="1" applyBorder="1" applyAlignment="1" applyProtection="1">
      <alignment horizontal="right" vertical="top" wrapText="1"/>
    </xf>
    <xf numFmtId="4" fontId="3" fillId="4" borderId="36" xfId="2" applyNumberFormat="1" applyFont="1" applyFill="1" applyBorder="1" applyAlignment="1" applyProtection="1">
      <alignment horizontal="right" vertical="top" wrapText="1"/>
    </xf>
    <xf numFmtId="4" fontId="3" fillId="4" borderId="53" xfId="2" applyNumberFormat="1" applyFont="1" applyFill="1" applyBorder="1" applyAlignment="1" applyProtection="1">
      <alignment horizontal="right" vertical="top" wrapText="1"/>
    </xf>
    <xf numFmtId="4" fontId="3" fillId="4" borderId="7" xfId="2" applyNumberFormat="1" applyFont="1" applyFill="1" applyBorder="1" applyAlignment="1" applyProtection="1">
      <alignment horizontal="right" vertical="top" wrapText="1"/>
    </xf>
    <xf numFmtId="4" fontId="3" fillId="4" borderId="54" xfId="2" applyNumberFormat="1" applyFont="1" applyFill="1" applyBorder="1" applyAlignment="1" applyProtection="1">
      <alignment horizontal="right" vertical="top" wrapText="1"/>
    </xf>
    <xf numFmtId="4" fontId="3" fillId="4" borderId="49" xfId="2" applyNumberFormat="1" applyFont="1" applyFill="1" applyBorder="1" applyAlignment="1" applyProtection="1">
      <alignment horizontal="right" vertical="top" wrapText="1"/>
    </xf>
    <xf numFmtId="4" fontId="3" fillId="4" borderId="64" xfId="2" applyNumberFormat="1" applyFont="1" applyFill="1" applyBorder="1" applyAlignment="1" applyProtection="1">
      <alignment horizontal="right" vertical="top" wrapText="1"/>
    </xf>
    <xf numFmtId="4" fontId="3" fillId="4" borderId="28" xfId="2" applyNumberFormat="1" applyFont="1" applyFill="1" applyBorder="1" applyAlignment="1" applyProtection="1">
      <alignment horizontal="right" vertical="top" wrapText="1"/>
    </xf>
    <xf numFmtId="4" fontId="3" fillId="4" borderId="45" xfId="2" applyNumberFormat="1" applyFont="1" applyFill="1" applyBorder="1" applyAlignment="1" applyProtection="1">
      <alignment horizontal="right" vertical="top" wrapText="1"/>
    </xf>
    <xf numFmtId="4" fontId="3" fillId="4" borderId="46" xfId="2" applyNumberFormat="1" applyFont="1" applyFill="1" applyBorder="1" applyAlignment="1" applyProtection="1">
      <alignment horizontal="right" vertical="top" wrapText="1"/>
    </xf>
    <xf numFmtId="4" fontId="3" fillId="4" borderId="63" xfId="2" applyNumberFormat="1" applyFont="1" applyFill="1" applyBorder="1" applyAlignment="1" applyProtection="1">
      <alignment horizontal="right" vertical="top" wrapText="1"/>
    </xf>
    <xf numFmtId="4" fontId="1" fillId="3" borderId="5" xfId="2" applyNumberFormat="1" applyFont="1" applyFill="1" applyBorder="1" applyAlignment="1" applyProtection="1">
      <alignment horizontal="right" vertical="top" wrapText="1"/>
    </xf>
    <xf numFmtId="4" fontId="1" fillId="3" borderId="33" xfId="2" applyNumberFormat="1" applyFont="1" applyFill="1" applyBorder="1" applyAlignment="1" applyProtection="1">
      <alignment horizontal="right" vertical="top" wrapText="1"/>
    </xf>
    <xf numFmtId="0" fontId="19" fillId="3" borderId="8" xfId="0" applyFont="1" applyFill="1" applyBorder="1" applyAlignment="1" applyProtection="1">
      <alignment horizontal="center" vertical="top"/>
    </xf>
    <xf numFmtId="0" fontId="20" fillId="3" borderId="0" xfId="0" applyFont="1" applyFill="1" applyBorder="1" applyAlignment="1" applyProtection="1">
      <alignment horizontal="left" wrapText="1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3" fontId="3" fillId="3" borderId="0" xfId="0" applyNumberFormat="1" applyFont="1" applyFill="1" applyAlignment="1">
      <alignment horizontal="left" vertical="center"/>
    </xf>
    <xf numFmtId="4" fontId="3" fillId="3" borderId="7" xfId="2" applyNumberFormat="1" applyFont="1" applyFill="1" applyBorder="1" applyAlignment="1" applyProtection="1">
      <alignment horizontal="right" vertical="top" wrapText="1"/>
    </xf>
    <xf numFmtId="4" fontId="3" fillId="3" borderId="59" xfId="2" applyNumberFormat="1" applyFont="1" applyFill="1" applyBorder="1" applyAlignment="1" applyProtection="1">
      <alignment horizontal="right" vertical="top" wrapText="1"/>
    </xf>
    <xf numFmtId="4" fontId="3" fillId="3" borderId="53" xfId="2" applyNumberFormat="1" applyFont="1" applyFill="1" applyBorder="1" applyAlignment="1" applyProtection="1">
      <alignment horizontal="right" vertical="top" wrapText="1"/>
    </xf>
    <xf numFmtId="4" fontId="3" fillId="3" borderId="2" xfId="2" applyNumberFormat="1" applyFont="1" applyFill="1" applyBorder="1" applyAlignment="1" applyProtection="1">
      <alignment horizontal="right" vertical="top" wrapText="1"/>
    </xf>
    <xf numFmtId="4" fontId="3" fillId="3" borderId="28" xfId="2" applyNumberFormat="1" applyFont="1" applyFill="1" applyBorder="1" applyAlignment="1" applyProtection="1">
      <alignment horizontal="right" vertical="top" wrapText="1"/>
    </xf>
    <xf numFmtId="4" fontId="3" fillId="3" borderId="61" xfId="2" applyNumberFormat="1" applyFont="1" applyFill="1" applyBorder="1" applyAlignment="1" applyProtection="1">
      <alignment horizontal="right" vertical="top" wrapText="1"/>
    </xf>
    <xf numFmtId="4" fontId="3" fillId="3" borderId="64" xfId="2" applyNumberFormat="1" applyFont="1" applyFill="1" applyBorder="1" applyAlignment="1" applyProtection="1">
      <alignment horizontal="right" vertical="top" wrapText="1"/>
    </xf>
    <xf numFmtId="4" fontId="3" fillId="3" borderId="29" xfId="2" applyNumberFormat="1" applyFont="1" applyFill="1" applyBorder="1" applyAlignment="1" applyProtection="1">
      <alignment horizontal="right" vertical="top" wrapText="1"/>
    </xf>
    <xf numFmtId="43" fontId="16" fillId="3" borderId="0" xfId="0" applyNumberFormat="1" applyFont="1" applyFill="1" applyBorder="1" applyAlignment="1" applyProtection="1">
      <alignment horizontal="justify" vertical="top" wrapText="1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right" vertical="center"/>
    </xf>
    <xf numFmtId="0" fontId="19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2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horizontal="right" vertical="center"/>
    </xf>
    <xf numFmtId="164" fontId="19" fillId="3" borderId="1" xfId="0" applyNumberFormat="1" applyFont="1" applyFill="1" applyBorder="1" applyAlignment="1" applyProtection="1">
      <alignment horizontal="center" vertical="top" wrapText="1"/>
    </xf>
    <xf numFmtId="10" fontId="19" fillId="3" borderId="2" xfId="0" applyNumberFormat="1" applyFont="1" applyFill="1" applyBorder="1" applyAlignment="1" applyProtection="1">
      <alignment horizontal="center" vertical="top" wrapText="1"/>
    </xf>
    <xf numFmtId="164" fontId="19" fillId="3" borderId="0" xfId="0" applyNumberFormat="1" applyFont="1" applyFill="1" applyBorder="1" applyAlignment="1" applyProtection="1">
      <alignment horizontal="center" vertical="top" wrapText="1"/>
    </xf>
    <xf numFmtId="10" fontId="19" fillId="3" borderId="15" xfId="0" applyNumberFormat="1" applyFont="1" applyFill="1" applyBorder="1" applyAlignment="1" applyProtection="1">
      <alignment horizontal="center" vertical="top" wrapText="1"/>
    </xf>
    <xf numFmtId="164" fontId="19" fillId="3" borderId="9" xfId="0" applyNumberFormat="1" applyFont="1" applyFill="1" applyBorder="1" applyAlignment="1" applyProtection="1">
      <alignment horizontal="center" vertical="top" wrapText="1"/>
    </xf>
    <xf numFmtId="164" fontId="19" fillId="3" borderId="50" xfId="0" applyNumberFormat="1" applyFont="1" applyFill="1" applyBorder="1" applyAlignment="1" applyProtection="1">
      <alignment horizontal="center" vertical="top" wrapText="1"/>
    </xf>
    <xf numFmtId="0" fontId="19" fillId="3" borderId="18" xfId="0" applyNumberFormat="1" applyFont="1" applyFill="1" applyBorder="1" applyAlignment="1" applyProtection="1">
      <alignment horizontal="center" vertical="center" wrapText="1"/>
    </xf>
    <xf numFmtId="0" fontId="19" fillId="3" borderId="10" xfId="0" applyNumberFormat="1" applyFont="1" applyFill="1" applyBorder="1" applyAlignment="1" applyProtection="1">
      <alignment horizontal="center" vertical="center" wrapText="1"/>
    </xf>
    <xf numFmtId="0" fontId="19" fillId="3" borderId="34" xfId="0" applyNumberFormat="1" applyFont="1" applyFill="1" applyBorder="1" applyAlignment="1" applyProtection="1">
      <alignment horizontal="center" vertical="center" wrapText="1"/>
    </xf>
    <xf numFmtId="0" fontId="19" fillId="3" borderId="14" xfId="0" applyNumberFormat="1" applyFont="1" applyFill="1" applyBorder="1" applyAlignment="1" applyProtection="1">
      <alignment horizontal="center" vertical="center" wrapText="1"/>
    </xf>
    <xf numFmtId="1" fontId="19" fillId="3" borderId="28" xfId="0" applyNumberFormat="1" applyFont="1" applyFill="1" applyBorder="1" applyAlignment="1" applyProtection="1">
      <alignment horizontal="center" vertical="center" wrapText="1"/>
    </xf>
    <xf numFmtId="0" fontId="19" fillId="3" borderId="35" xfId="0" applyNumberFormat="1" applyFont="1" applyFill="1" applyBorder="1" applyAlignment="1" applyProtection="1">
      <alignment horizontal="center" vertical="center" wrapText="1"/>
    </xf>
    <xf numFmtId="1" fontId="19" fillId="3" borderId="14" xfId="0" applyNumberFormat="1" applyFont="1" applyFill="1" applyBorder="1" applyAlignment="1" applyProtection="1">
      <alignment horizontal="center" vertical="center" wrapText="1"/>
    </xf>
    <xf numFmtId="1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55" xfId="0" applyNumberFormat="1" applyFont="1" applyFill="1" applyBorder="1" applyAlignment="1" applyProtection="1">
      <alignment horizontal="center" vertical="center" wrapText="1"/>
    </xf>
    <xf numFmtId="0" fontId="19" fillId="3" borderId="39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/>
    </xf>
    <xf numFmtId="4" fontId="3" fillId="3" borderId="0" xfId="0" applyNumberFormat="1" applyFont="1" applyFill="1" applyBorder="1" applyAlignment="1" applyProtection="1">
      <alignment vertical="center"/>
    </xf>
    <xf numFmtId="0" fontId="25" fillId="3" borderId="10" xfId="0" applyFont="1" applyFill="1" applyBorder="1" applyAlignment="1">
      <alignment vertical="top" wrapText="1"/>
    </xf>
    <xf numFmtId="4" fontId="3" fillId="3" borderId="37" xfId="2" applyNumberFormat="1" applyFont="1" applyFill="1" applyBorder="1" applyAlignment="1" applyProtection="1">
      <alignment horizontal="right" vertical="top" wrapText="1"/>
    </xf>
    <xf numFmtId="4" fontId="3" fillId="3" borderId="45" xfId="2" applyNumberFormat="1" applyFont="1" applyFill="1" applyBorder="1" applyAlignment="1" applyProtection="1">
      <alignment horizontal="right" vertical="top" wrapText="1"/>
    </xf>
    <xf numFmtId="4" fontId="3" fillId="3" borderId="36" xfId="2" applyNumberFormat="1" applyFont="1" applyFill="1" applyBorder="1" applyAlignment="1" applyProtection="1">
      <alignment horizontal="right" vertical="top" wrapText="1"/>
    </xf>
    <xf numFmtId="4" fontId="3" fillId="3" borderId="63" xfId="2" applyNumberFormat="1" applyFont="1" applyFill="1" applyBorder="1" applyAlignment="1" applyProtection="1">
      <alignment horizontal="right" vertical="top" wrapText="1"/>
    </xf>
    <xf numFmtId="0" fontId="25" fillId="3" borderId="1" xfId="0" applyFont="1" applyFill="1" applyBorder="1" applyAlignment="1">
      <alignment wrapText="1"/>
    </xf>
    <xf numFmtId="0" fontId="18" fillId="3" borderId="10" xfId="0" applyFont="1" applyFill="1" applyBorder="1" applyAlignment="1" applyProtection="1">
      <alignment horizontal="left" vertical="top" wrapText="1"/>
    </xf>
    <xf numFmtId="4" fontId="2" fillId="3" borderId="1" xfId="2" applyNumberFormat="1" applyFont="1" applyFill="1" applyBorder="1" applyAlignment="1" applyProtection="1">
      <alignment horizontal="right" vertical="top" wrapText="1"/>
    </xf>
    <xf numFmtId="4" fontId="3" fillId="3" borderId="44" xfId="2" applyNumberFormat="1" applyFont="1" applyFill="1" applyBorder="1" applyAlignment="1" applyProtection="1">
      <alignment horizontal="right" vertical="top" wrapText="1"/>
    </xf>
    <xf numFmtId="4" fontId="3" fillId="3" borderId="48" xfId="2" applyNumberFormat="1" applyFont="1" applyFill="1" applyBorder="1" applyAlignment="1" applyProtection="1">
      <alignment horizontal="right" vertical="top" wrapText="1"/>
    </xf>
    <xf numFmtId="4" fontId="3" fillId="3" borderId="42" xfId="2" applyNumberFormat="1" applyFont="1" applyFill="1" applyBorder="1" applyAlignment="1" applyProtection="1">
      <alignment horizontal="right" vertical="top" wrapText="1"/>
    </xf>
    <xf numFmtId="4" fontId="3" fillId="3" borderId="54" xfId="2" applyNumberFormat="1" applyFont="1" applyFill="1" applyBorder="1" applyAlignment="1" applyProtection="1">
      <alignment horizontal="right" vertical="top" wrapText="1"/>
    </xf>
    <xf numFmtId="4" fontId="3" fillId="3" borderId="46" xfId="2" applyNumberFormat="1" applyFont="1" applyFill="1" applyBorder="1" applyAlignment="1" applyProtection="1">
      <alignment horizontal="right" vertical="top" wrapText="1"/>
    </xf>
    <xf numFmtId="0" fontId="15" fillId="3" borderId="1" xfId="0" applyFont="1" applyFill="1" applyBorder="1" applyAlignment="1">
      <alignment vertical="top" wrapText="1"/>
    </xf>
    <xf numFmtId="0" fontId="25" fillId="3" borderId="8" xfId="0" applyFont="1" applyFill="1" applyBorder="1" applyAlignment="1">
      <alignment wrapText="1"/>
    </xf>
    <xf numFmtId="0" fontId="19" fillId="3" borderId="0" xfId="0" applyFont="1" applyFill="1" applyBorder="1" applyAlignment="1" applyProtection="1">
      <alignment horizontal="left" vertical="top" wrapText="1"/>
    </xf>
    <xf numFmtId="0" fontId="19" fillId="3" borderId="15" xfId="0" applyFont="1" applyFill="1" applyBorder="1" applyAlignment="1" applyProtection="1">
      <alignment horizontal="left" vertical="top" wrapText="1"/>
    </xf>
    <xf numFmtId="0" fontId="19" fillId="3" borderId="6" xfId="0" applyFont="1" applyFill="1" applyBorder="1" applyAlignment="1" applyProtection="1">
      <alignment horizontal="left" vertical="top" wrapText="1"/>
    </xf>
    <xf numFmtId="0" fontId="19" fillId="3" borderId="3" xfId="0" applyFont="1" applyFill="1" applyBorder="1" applyAlignment="1" applyProtection="1">
      <alignment horizontal="left" vertical="top" wrapText="1"/>
    </xf>
    <xf numFmtId="4" fontId="1" fillId="3" borderId="2" xfId="2" applyNumberFormat="1" applyFont="1" applyFill="1" applyBorder="1" applyAlignment="1" applyProtection="1">
      <alignment horizontal="right" vertical="top" wrapText="1"/>
    </xf>
    <xf numFmtId="4" fontId="1" fillId="3" borderId="59" xfId="2" applyNumberFormat="1" applyFont="1" applyFill="1" applyBorder="1" applyAlignment="1" applyProtection="1">
      <alignment horizontal="right" vertical="top" wrapText="1"/>
    </xf>
    <xf numFmtId="4" fontId="1" fillId="3" borderId="37" xfId="2" applyNumberFormat="1" applyFont="1" applyFill="1" applyBorder="1" applyAlignment="1" applyProtection="1">
      <alignment horizontal="right" vertical="top" wrapText="1"/>
    </xf>
    <xf numFmtId="4" fontId="1" fillId="3" borderId="53" xfId="2" applyNumberFormat="1" applyFont="1" applyFill="1" applyBorder="1" applyAlignment="1" applyProtection="1">
      <alignment horizontal="right" vertical="top" wrapText="1"/>
    </xf>
    <xf numFmtId="4" fontId="1" fillId="3" borderId="45" xfId="2" applyNumberFormat="1" applyFont="1" applyFill="1" applyBorder="1" applyAlignment="1" applyProtection="1">
      <alignment horizontal="right" vertical="top" wrapText="1"/>
    </xf>
    <xf numFmtId="4" fontId="1" fillId="3" borderId="7" xfId="2" applyNumberFormat="1" applyFont="1" applyFill="1" applyBorder="1" applyAlignment="1" applyProtection="1">
      <alignment horizontal="right" vertical="top" wrapText="1"/>
    </xf>
    <xf numFmtId="4" fontId="2" fillId="3" borderId="68" xfId="2" applyNumberFormat="1" applyFont="1" applyFill="1" applyBorder="1" applyAlignment="1" applyProtection="1">
      <alignment horizontal="right" vertical="top" wrapText="1"/>
    </xf>
    <xf numFmtId="4" fontId="2" fillId="3" borderId="32" xfId="2" applyNumberFormat="1" applyFont="1" applyFill="1" applyBorder="1" applyAlignment="1" applyProtection="1">
      <alignment horizontal="right" vertical="top" wrapText="1"/>
    </xf>
    <xf numFmtId="0" fontId="3" fillId="3" borderId="7" xfId="0" applyFont="1" applyFill="1" applyBorder="1" applyAlignment="1" applyProtection="1">
      <alignment vertical="center"/>
    </xf>
    <xf numFmtId="168" fontId="1" fillId="3" borderId="2" xfId="2" applyNumberFormat="1" applyFont="1" applyFill="1" applyBorder="1" applyAlignment="1" applyProtection="1">
      <alignment horizontal="right" vertical="top" wrapText="1"/>
    </xf>
    <xf numFmtId="168" fontId="18" fillId="3" borderId="2" xfId="2" applyNumberFormat="1" applyFont="1" applyFill="1" applyBorder="1" applyAlignment="1" applyProtection="1">
      <alignment horizontal="right" vertical="top" wrapText="1"/>
    </xf>
    <xf numFmtId="168" fontId="18" fillId="3" borderId="4" xfId="2" applyNumberFormat="1" applyFont="1" applyFill="1" applyBorder="1" applyAlignment="1" applyProtection="1">
      <alignment horizontal="right" vertical="top" wrapText="1"/>
    </xf>
    <xf numFmtId="168" fontId="18" fillId="3" borderId="1" xfId="2" applyNumberFormat="1" applyFont="1" applyFill="1" applyBorder="1" applyAlignment="1" applyProtection="1">
      <alignment horizontal="right" vertical="top" wrapText="1"/>
    </xf>
    <xf numFmtId="0" fontId="21" fillId="3" borderId="0" xfId="0" applyFont="1" applyFill="1" applyBorder="1" applyAlignment="1">
      <alignment horizontal="center" vertical="top"/>
    </xf>
    <xf numFmtId="0" fontId="19" fillId="3" borderId="9" xfId="0" applyFont="1" applyFill="1" applyBorder="1" applyAlignment="1" applyProtection="1">
      <alignment horizontal="left" vertical="top" wrapText="1"/>
    </xf>
    <xf numFmtId="168" fontId="2" fillId="3" borderId="68" xfId="2" applyNumberFormat="1" applyFont="1" applyFill="1" applyBorder="1" applyAlignment="1" applyProtection="1">
      <alignment horizontal="right" vertical="top" wrapText="1"/>
    </xf>
    <xf numFmtId="168" fontId="22" fillId="3" borderId="32" xfId="2" applyNumberFormat="1" applyFont="1" applyFill="1" applyBorder="1" applyAlignment="1" applyProtection="1">
      <alignment horizontal="right" vertical="top" wrapText="1"/>
    </xf>
    <xf numFmtId="168" fontId="3" fillId="3" borderId="29" xfId="2" applyNumberFormat="1" applyFont="1" applyFill="1" applyBorder="1" applyAlignment="1" applyProtection="1">
      <alignment horizontal="right" vertical="top" wrapText="1"/>
    </xf>
    <xf numFmtId="168" fontId="19" fillId="3" borderId="10" xfId="2" applyNumberFormat="1" applyFont="1" applyFill="1" applyBorder="1" applyAlignment="1" applyProtection="1">
      <alignment horizontal="right" vertical="top" wrapText="1"/>
    </xf>
    <xf numFmtId="10" fontId="19" fillId="3" borderId="34" xfId="2" applyNumberFormat="1" applyFont="1" applyFill="1" applyBorder="1" applyAlignment="1" applyProtection="1">
      <alignment horizontal="right" vertical="top" wrapText="1"/>
    </xf>
    <xf numFmtId="168" fontId="19" fillId="3" borderId="29" xfId="2" applyNumberFormat="1" applyFont="1" applyFill="1" applyBorder="1" applyAlignment="1" applyProtection="1">
      <alignment horizontal="right" vertical="top" wrapText="1"/>
    </xf>
    <xf numFmtId="0" fontId="19" fillId="3" borderId="33" xfId="0" applyFont="1" applyFill="1" applyBorder="1" applyAlignment="1" applyProtection="1">
      <alignment horizontal="left" vertical="top" wrapText="1"/>
    </xf>
    <xf numFmtId="168" fontId="3" fillId="3" borderId="1" xfId="2" applyNumberFormat="1" applyFont="1" applyFill="1" applyBorder="1" applyAlignment="1" applyProtection="1">
      <alignment horizontal="right" vertical="top" wrapText="1"/>
    </xf>
    <xf numFmtId="168" fontId="19" fillId="3" borderId="1" xfId="2" applyNumberFormat="1" applyFont="1" applyFill="1" applyBorder="1" applyAlignment="1" applyProtection="1">
      <alignment horizontal="right" vertical="top" wrapText="1"/>
    </xf>
    <xf numFmtId="10" fontId="19" fillId="3" borderId="4" xfId="2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left" vertical="center"/>
    </xf>
    <xf numFmtId="164" fontId="19" fillId="3" borderId="10" xfId="0" applyNumberFormat="1" applyFont="1" applyFill="1" applyBorder="1" applyAlignment="1" applyProtection="1">
      <alignment horizontal="center" vertical="top" wrapText="1"/>
    </xf>
    <xf numFmtId="0" fontId="18" fillId="3" borderId="5" xfId="0" applyFont="1" applyFill="1" applyBorder="1" applyAlignment="1" applyProtection="1">
      <alignment horizontal="left" vertical="center" wrapText="1"/>
    </xf>
    <xf numFmtId="164" fontId="19" fillId="3" borderId="8" xfId="0" applyNumberFormat="1" applyFont="1" applyFill="1" applyBorder="1" applyAlignment="1" applyProtection="1">
      <alignment horizontal="center" vertical="top" wrapText="1"/>
    </xf>
    <xf numFmtId="4" fontId="3" fillId="3" borderId="58" xfId="2" applyNumberFormat="1" applyFont="1" applyFill="1" applyBorder="1" applyAlignment="1" applyProtection="1">
      <alignment horizontal="right" vertical="top" wrapText="1"/>
    </xf>
    <xf numFmtId="164" fontId="19" fillId="3" borderId="5" xfId="0" applyNumberFormat="1" applyFont="1" applyFill="1" applyBorder="1" applyAlignment="1" applyProtection="1">
      <alignment horizontal="center" vertical="top" wrapText="1"/>
    </xf>
    <xf numFmtId="4" fontId="3" fillId="3" borderId="49" xfId="2" applyNumberFormat="1" applyFont="1" applyFill="1" applyBorder="1" applyAlignment="1" applyProtection="1">
      <alignment horizontal="right" vertical="top" wrapText="1"/>
    </xf>
    <xf numFmtId="4" fontId="3" fillId="3" borderId="5" xfId="2" applyNumberFormat="1" applyFont="1" applyFill="1" applyBorder="1" applyAlignment="1" applyProtection="1">
      <alignment horizontal="right" vertical="top" wrapText="1"/>
    </xf>
    <xf numFmtId="4" fontId="3" fillId="3" borderId="6" xfId="2" applyNumberFormat="1" applyFont="1" applyFill="1" applyBorder="1" applyAlignment="1" applyProtection="1">
      <alignment horizontal="right" vertical="top" wrapText="1"/>
    </xf>
    <xf numFmtId="4" fontId="3" fillId="3" borderId="62" xfId="2" applyNumberFormat="1" applyFont="1" applyFill="1" applyBorder="1" applyAlignment="1" applyProtection="1">
      <alignment horizontal="right" vertical="top" wrapText="1"/>
    </xf>
    <xf numFmtId="4" fontId="3" fillId="3" borderId="52" xfId="2" applyNumberFormat="1" applyFont="1" applyFill="1" applyBorder="1" applyAlignment="1" applyProtection="1">
      <alignment horizontal="right" vertical="top" wrapText="1"/>
    </xf>
    <xf numFmtId="4" fontId="3" fillId="3" borderId="3" xfId="2" applyNumberFormat="1" applyFont="1" applyFill="1" applyBorder="1" applyAlignment="1" applyProtection="1">
      <alignment horizontal="right" vertical="top" wrapText="1"/>
    </xf>
    <xf numFmtId="4" fontId="3" fillId="3" borderId="65" xfId="2" applyNumberFormat="1" applyFont="1" applyFill="1" applyBorder="1" applyAlignment="1" applyProtection="1">
      <alignment horizontal="right" vertical="top" wrapText="1"/>
    </xf>
    <xf numFmtId="4" fontId="3" fillId="3" borderId="38" xfId="2" applyNumberFormat="1" applyFont="1" applyFill="1" applyBorder="1" applyAlignment="1" applyProtection="1">
      <alignment horizontal="right" vertical="top" wrapText="1"/>
    </xf>
    <xf numFmtId="4" fontId="1" fillId="3" borderId="28" xfId="2" applyNumberFormat="1" applyFont="1" applyFill="1" applyBorder="1" applyAlignment="1" applyProtection="1">
      <alignment horizontal="right" vertical="top" wrapText="1"/>
    </xf>
    <xf numFmtId="4" fontId="1" fillId="3" borderId="61" xfId="2" applyNumberFormat="1" applyFont="1" applyFill="1" applyBorder="1" applyAlignment="1" applyProtection="1">
      <alignment horizontal="right" vertical="top" wrapText="1"/>
    </xf>
    <xf numFmtId="4" fontId="1" fillId="3" borderId="64" xfId="2" applyNumberFormat="1" applyFont="1" applyFill="1" applyBorder="1" applyAlignment="1" applyProtection="1">
      <alignment horizontal="right" vertical="top" wrapText="1"/>
    </xf>
    <xf numFmtId="4" fontId="1" fillId="3" borderId="29" xfId="2" applyNumberFormat="1" applyFont="1" applyFill="1" applyBorder="1" applyAlignment="1" applyProtection="1">
      <alignment horizontal="right" vertical="top" wrapText="1"/>
    </xf>
    <xf numFmtId="0" fontId="19" fillId="3" borderId="8" xfId="0" applyFont="1" applyFill="1" applyBorder="1" applyAlignment="1" applyProtection="1">
      <alignment horizontal="left" vertical="top" wrapText="1"/>
    </xf>
    <xf numFmtId="0" fontId="25" fillId="3" borderId="8" xfId="0" applyFont="1" applyFill="1" applyBorder="1" applyAlignment="1">
      <alignment vertical="top" wrapText="1"/>
    </xf>
    <xf numFmtId="0" fontId="25" fillId="3" borderId="7" xfId="0" applyFont="1" applyFill="1" applyBorder="1" applyAlignment="1">
      <alignment vertical="top" wrapText="1"/>
    </xf>
    <xf numFmtId="49" fontId="19" fillId="3" borderId="26" xfId="0" applyNumberFormat="1" applyFont="1" applyFill="1" applyBorder="1" applyAlignment="1" applyProtection="1">
      <alignment horizontal="center" vertical="top" wrapText="1"/>
    </xf>
    <xf numFmtId="10" fontId="19" fillId="3" borderId="10" xfId="2" applyNumberFormat="1" applyFont="1" applyFill="1" applyBorder="1" applyAlignment="1" applyProtection="1">
      <alignment horizontal="right" vertical="top" wrapText="1"/>
    </xf>
    <xf numFmtId="10" fontId="19" fillId="3" borderId="28" xfId="2" applyNumberFormat="1" applyFont="1" applyFill="1" applyBorder="1" applyAlignment="1" applyProtection="1">
      <alignment horizontal="right" vertical="top" wrapText="1"/>
    </xf>
    <xf numFmtId="168" fontId="19" fillId="3" borderId="28" xfId="2" applyNumberFormat="1" applyFont="1" applyFill="1" applyBorder="1" applyAlignment="1" applyProtection="1">
      <alignment horizontal="right" vertical="top" wrapText="1"/>
    </xf>
    <xf numFmtId="168" fontId="19" fillId="3" borderId="61" xfId="2" applyNumberFormat="1" applyFont="1" applyFill="1" applyBorder="1" applyAlignment="1" applyProtection="1">
      <alignment horizontal="right" vertical="top" wrapText="1"/>
    </xf>
    <xf numFmtId="10" fontId="19" fillId="3" borderId="64" xfId="2" applyNumberFormat="1" applyFont="1" applyFill="1" applyBorder="1" applyAlignment="1" applyProtection="1">
      <alignment horizontal="right" vertical="top" wrapText="1"/>
    </xf>
    <xf numFmtId="10" fontId="19" fillId="3" borderId="29" xfId="2" applyNumberFormat="1" applyFont="1" applyFill="1" applyBorder="1" applyAlignment="1" applyProtection="1">
      <alignment horizontal="right" vertical="top" wrapText="1"/>
    </xf>
    <xf numFmtId="0" fontId="25" fillId="3" borderId="28" xfId="0" applyFont="1" applyFill="1" applyBorder="1" applyAlignment="1">
      <alignment wrapText="1"/>
    </xf>
    <xf numFmtId="10" fontId="3" fillId="3" borderId="1" xfId="2" applyNumberFormat="1" applyFont="1" applyFill="1" applyBorder="1" applyAlignment="1" applyProtection="1">
      <alignment horizontal="right" vertical="top" wrapText="1"/>
    </xf>
    <xf numFmtId="10" fontId="3" fillId="3" borderId="2" xfId="2" applyNumberFormat="1" applyFont="1" applyFill="1" applyBorder="1" applyAlignment="1" applyProtection="1">
      <alignment horizontal="right" vertical="top" wrapText="1"/>
    </xf>
    <xf numFmtId="10" fontId="3" fillId="3" borderId="7" xfId="2" applyNumberFormat="1" applyFont="1" applyFill="1" applyBorder="1" applyAlignment="1" applyProtection="1">
      <alignment horizontal="right" vertical="top" wrapText="1"/>
    </xf>
    <xf numFmtId="10" fontId="3" fillId="3" borderId="37" xfId="2" applyNumberFormat="1" applyFont="1" applyFill="1" applyBorder="1" applyAlignment="1" applyProtection="1">
      <alignment horizontal="right" vertical="top" wrapText="1"/>
    </xf>
    <xf numFmtId="168" fontId="3" fillId="3" borderId="7" xfId="2" applyNumberFormat="1" applyFont="1" applyFill="1" applyBorder="1" applyAlignment="1" applyProtection="1">
      <alignment horizontal="right" vertical="top" wrapText="1"/>
    </xf>
    <xf numFmtId="2" fontId="3" fillId="3" borderId="1" xfId="2" applyNumberFormat="1" applyFont="1" applyFill="1" applyBorder="1" applyAlignment="1" applyProtection="1">
      <alignment horizontal="right" vertical="top" wrapText="1"/>
    </xf>
    <xf numFmtId="168" fontId="3" fillId="3" borderId="40" xfId="2" applyNumberFormat="1" applyFont="1" applyFill="1" applyBorder="1" applyAlignment="1" applyProtection="1">
      <alignment horizontal="right" vertical="top" wrapText="1"/>
    </xf>
    <xf numFmtId="168" fontId="3" fillId="3" borderId="10" xfId="2" applyNumberFormat="1" applyFont="1" applyFill="1" applyBorder="1" applyAlignment="1" applyProtection="1">
      <alignment horizontal="right" vertical="top" wrapText="1"/>
    </xf>
    <xf numFmtId="10" fontId="3" fillId="3" borderId="10" xfId="2" applyNumberFormat="1" applyFont="1" applyFill="1" applyBorder="1" applyAlignment="1" applyProtection="1">
      <alignment horizontal="right" vertical="top" wrapText="1"/>
    </xf>
    <xf numFmtId="168" fontId="3" fillId="3" borderId="28" xfId="2" applyNumberFormat="1" applyFont="1" applyFill="1" applyBorder="1" applyAlignment="1" applyProtection="1">
      <alignment horizontal="right" vertical="top" wrapText="1"/>
    </xf>
    <xf numFmtId="168" fontId="3" fillId="3" borderId="61" xfId="2" applyNumberFormat="1" applyFont="1" applyFill="1" applyBorder="1" applyAlignment="1" applyProtection="1">
      <alignment horizontal="right" vertical="top" wrapText="1"/>
    </xf>
    <xf numFmtId="10" fontId="3" fillId="3" borderId="64" xfId="2" applyNumberFormat="1" applyFont="1" applyFill="1" applyBorder="1" applyAlignment="1" applyProtection="1">
      <alignment horizontal="right" vertical="top" wrapText="1"/>
    </xf>
    <xf numFmtId="10" fontId="3" fillId="3" borderId="29" xfId="2" applyNumberFormat="1" applyFont="1" applyFill="1" applyBorder="1" applyAlignment="1" applyProtection="1">
      <alignment horizontal="right" vertical="top" wrapText="1"/>
    </xf>
    <xf numFmtId="10" fontId="3" fillId="3" borderId="28" xfId="2" applyNumberFormat="1" applyFont="1" applyFill="1" applyBorder="1" applyAlignment="1" applyProtection="1">
      <alignment horizontal="right" vertical="top" wrapText="1"/>
    </xf>
    <xf numFmtId="2" fontId="3" fillId="3" borderId="10" xfId="2" applyNumberFormat="1" applyFont="1" applyFill="1" applyBorder="1" applyAlignment="1" applyProtection="1">
      <alignment horizontal="right" vertical="top" wrapText="1"/>
    </xf>
    <xf numFmtId="0" fontId="18" fillId="3" borderId="1" xfId="0" applyFont="1" applyFill="1" applyBorder="1" applyAlignment="1" applyProtection="1">
      <alignment horizontal="left" vertical="top" wrapText="1"/>
    </xf>
    <xf numFmtId="10" fontId="3" fillId="3" borderId="40" xfId="2" applyNumberFormat="1" applyFont="1" applyFill="1" applyBorder="1" applyAlignment="1" applyProtection="1">
      <alignment horizontal="right" vertical="top" wrapText="1"/>
    </xf>
    <xf numFmtId="168" fontId="3" fillId="3" borderId="49" xfId="2" applyNumberFormat="1" applyFont="1" applyFill="1" applyBorder="1" applyAlignment="1" applyProtection="1">
      <alignment horizontal="right" vertical="top" wrapText="1"/>
    </xf>
    <xf numFmtId="168" fontId="3" fillId="3" borderId="48" xfId="2" applyNumberFormat="1" applyFont="1" applyFill="1" applyBorder="1" applyAlignment="1" applyProtection="1">
      <alignment horizontal="right" vertical="top" wrapText="1"/>
    </xf>
    <xf numFmtId="10" fontId="3" fillId="3" borderId="54" xfId="2" applyNumberFormat="1" applyFont="1" applyFill="1" applyBorder="1" applyAlignment="1" applyProtection="1">
      <alignment horizontal="right" vertical="top" wrapText="1"/>
    </xf>
    <xf numFmtId="10" fontId="3" fillId="3" borderId="44" xfId="2" applyNumberFormat="1" applyFont="1" applyFill="1" applyBorder="1" applyAlignment="1" applyProtection="1">
      <alignment horizontal="right" vertical="top" wrapText="1"/>
    </xf>
    <xf numFmtId="10" fontId="3" fillId="3" borderId="49" xfId="2" applyNumberFormat="1" applyFont="1" applyFill="1" applyBorder="1" applyAlignment="1" applyProtection="1">
      <alignment horizontal="right" vertical="top" wrapText="1"/>
    </xf>
    <xf numFmtId="10" fontId="3" fillId="3" borderId="46" xfId="2" applyNumberFormat="1" applyFont="1" applyFill="1" applyBorder="1" applyAlignment="1" applyProtection="1">
      <alignment horizontal="right" vertical="top" wrapText="1"/>
    </xf>
    <xf numFmtId="2" fontId="3" fillId="3" borderId="40" xfId="2" applyNumberFormat="1" applyFont="1" applyFill="1" applyBorder="1" applyAlignment="1" applyProtection="1">
      <alignment horizontal="right" vertical="top" wrapText="1"/>
    </xf>
    <xf numFmtId="168" fontId="3" fillId="3" borderId="37" xfId="2" applyNumberFormat="1" applyFont="1" applyFill="1" applyBorder="1" applyAlignment="1" applyProtection="1">
      <alignment horizontal="right" vertical="top" wrapText="1"/>
    </xf>
    <xf numFmtId="168" fontId="3" fillId="3" borderId="42" xfId="2" applyNumberFormat="1" applyFont="1" applyFill="1" applyBorder="1" applyAlignment="1" applyProtection="1">
      <alignment horizontal="right" vertical="top" wrapText="1"/>
    </xf>
    <xf numFmtId="10" fontId="3" fillId="3" borderId="42" xfId="2" applyNumberFormat="1" applyFont="1" applyFill="1" applyBorder="1" applyAlignment="1" applyProtection="1">
      <alignment horizontal="right" vertical="top" wrapText="1"/>
    </xf>
    <xf numFmtId="2" fontId="1" fillId="3" borderId="1" xfId="2" applyNumberFormat="1" applyFont="1" applyFill="1" applyBorder="1" applyAlignment="1" applyProtection="1">
      <alignment horizontal="right" vertical="top" wrapText="1"/>
    </xf>
    <xf numFmtId="2" fontId="1" fillId="3" borderId="7" xfId="2" applyNumberFormat="1" applyFont="1" applyFill="1" applyBorder="1" applyAlignment="1" applyProtection="1">
      <alignment horizontal="right" vertical="top" wrapText="1"/>
    </xf>
    <xf numFmtId="0" fontId="10" fillId="3" borderId="0" xfId="0" applyFont="1" applyFill="1" applyBorder="1" applyAlignment="1" applyProtection="1">
      <alignment horizontal="justify" vertical="top"/>
    </xf>
    <xf numFmtId="0" fontId="3" fillId="3" borderId="0" xfId="0" applyFont="1" applyFill="1" applyBorder="1" applyAlignment="1" applyProtection="1">
      <alignment horizontal="left" wrapText="1"/>
    </xf>
    <xf numFmtId="164" fontId="20" fillId="3" borderId="0" xfId="2" applyNumberFormat="1" applyFont="1" applyFill="1" applyBorder="1" applyAlignment="1" applyProtection="1">
      <alignment vertical="center" wrapText="1"/>
    </xf>
    <xf numFmtId="0" fontId="20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164" fontId="3" fillId="3" borderId="0" xfId="2" applyNumberFormat="1" applyFont="1" applyFill="1" applyBorder="1" applyAlignment="1" applyProtection="1">
      <alignment vertical="center" wrapText="1"/>
    </xf>
    <xf numFmtId="164" fontId="3" fillId="3" borderId="0" xfId="0" applyNumberFormat="1" applyFont="1" applyFill="1" applyBorder="1" applyAlignment="1" applyProtection="1">
      <alignment vertical="center" wrapText="1"/>
    </xf>
    <xf numFmtId="166" fontId="3" fillId="3" borderId="0" xfId="0" applyNumberFormat="1" applyFont="1" applyFill="1" applyAlignment="1" applyProtection="1">
      <alignment vertical="center"/>
    </xf>
    <xf numFmtId="164" fontId="18" fillId="4" borderId="51" xfId="0" applyNumberFormat="1" applyFont="1" applyFill="1" applyBorder="1" applyAlignment="1" applyProtection="1">
      <alignment horizontal="left" vertical="top" wrapText="1"/>
    </xf>
    <xf numFmtId="0" fontId="25" fillId="4" borderId="10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 wrapText="1"/>
    </xf>
    <xf numFmtId="0" fontId="15" fillId="4" borderId="5" xfId="0" applyFont="1" applyFill="1" applyBorder="1" applyAlignment="1">
      <alignment vertical="top" wrapText="1"/>
    </xf>
    <xf numFmtId="4" fontId="3" fillId="4" borderId="56" xfId="2" applyNumberFormat="1" applyFont="1" applyFill="1" applyBorder="1" applyAlignment="1" applyProtection="1">
      <alignment horizontal="right" vertical="top" wrapText="1"/>
    </xf>
    <xf numFmtId="0" fontId="18" fillId="4" borderId="5" xfId="0" applyFont="1" applyFill="1" applyBorder="1" applyAlignment="1" applyProtection="1">
      <alignment horizontal="left" vertical="center" wrapText="1"/>
    </xf>
    <xf numFmtId="4" fontId="3" fillId="4" borderId="58" xfId="2" applyNumberFormat="1" applyFont="1" applyFill="1" applyBorder="1" applyAlignment="1" applyProtection="1">
      <alignment horizontal="right" vertical="top" wrapText="1"/>
    </xf>
    <xf numFmtId="0" fontId="15" fillId="4" borderId="8" xfId="0" applyFont="1" applyFill="1" applyBorder="1" applyAlignment="1">
      <alignment vertical="top" wrapText="1"/>
    </xf>
    <xf numFmtId="0" fontId="25" fillId="4" borderId="7" xfId="0" applyFont="1" applyFill="1" applyBorder="1" applyAlignment="1">
      <alignment wrapText="1"/>
    </xf>
    <xf numFmtId="0" fontId="18" fillId="4" borderId="1" xfId="0" applyFont="1" applyFill="1" applyBorder="1" applyAlignment="1" applyProtection="1">
      <alignment horizontal="left" vertical="center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3" fillId="0" borderId="0" xfId="0" applyFont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3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vertical="top"/>
    </xf>
    <xf numFmtId="0" fontId="20" fillId="0" borderId="1" xfId="0" applyFont="1" applyBorder="1"/>
    <xf numFmtId="3" fontId="20" fillId="0" borderId="1" xfId="0" applyNumberFormat="1" applyFont="1" applyBorder="1" applyAlignment="1" applyProtection="1">
      <alignment horizontal="center" vertical="top" wrapText="1"/>
      <protection locked="0"/>
    </xf>
    <xf numFmtId="0" fontId="20" fillId="0" borderId="1" xfId="0" applyFont="1" applyFill="1" applyBorder="1" applyAlignment="1" applyProtection="1">
      <alignment horizontal="center" vertical="top" wrapText="1"/>
    </xf>
    <xf numFmtId="169" fontId="20" fillId="0" borderId="1" xfId="2" applyNumberFormat="1" applyFont="1" applyBorder="1" applyAlignment="1">
      <alignment horizontal="center" vertical="top" wrapText="1"/>
    </xf>
    <xf numFmtId="170" fontId="20" fillId="0" borderId="1" xfId="2" applyNumberFormat="1" applyFont="1" applyBorder="1" applyAlignment="1">
      <alignment horizontal="center" vertical="top" wrapText="1"/>
    </xf>
    <xf numFmtId="164" fontId="20" fillId="0" borderId="0" xfId="0" applyNumberFormat="1" applyFont="1" applyFill="1" applyBorder="1" applyAlignment="1">
      <alignment horizontal="justify" vertical="top" wrapText="1"/>
    </xf>
    <xf numFmtId="0" fontId="24" fillId="0" borderId="0" xfId="0" applyFont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0" fontId="20" fillId="0" borderId="0" xfId="0" applyFont="1" applyFill="1" applyBorder="1" applyAlignment="1" applyProtection="1">
      <alignment vertical="center"/>
    </xf>
    <xf numFmtId="164" fontId="20" fillId="0" borderId="0" xfId="0" applyNumberFormat="1" applyFont="1" applyFill="1" applyBorder="1" applyAlignment="1" applyProtection="1">
      <alignment horizontal="left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>
      <alignment wrapText="1"/>
    </xf>
    <xf numFmtId="0" fontId="24" fillId="0" borderId="1" xfId="0" applyFont="1" applyBorder="1" applyAlignment="1">
      <alignment wrapText="1"/>
    </xf>
    <xf numFmtId="0" fontId="20" fillId="0" borderId="0" xfId="0" applyFont="1" applyBorder="1"/>
    <xf numFmtId="2" fontId="3" fillId="3" borderId="59" xfId="2" applyNumberFormat="1" applyFont="1" applyFill="1" applyBorder="1" applyAlignment="1" applyProtection="1">
      <alignment horizontal="right" vertical="top" wrapText="1"/>
    </xf>
    <xf numFmtId="2" fontId="3" fillId="3" borderId="53" xfId="2" applyNumberFormat="1" applyFont="1" applyFill="1" applyBorder="1" applyAlignment="1" applyProtection="1">
      <alignment horizontal="right" vertical="top" wrapText="1"/>
    </xf>
    <xf numFmtId="2" fontId="3" fillId="3" borderId="2" xfId="2" applyNumberFormat="1" applyFont="1" applyFill="1" applyBorder="1" applyAlignment="1" applyProtection="1">
      <alignment horizontal="right" vertical="top" wrapText="1"/>
    </xf>
    <xf numFmtId="2" fontId="3" fillId="3" borderId="7" xfId="2" applyNumberFormat="1" applyFont="1" applyFill="1" applyBorder="1" applyAlignment="1" applyProtection="1">
      <alignment horizontal="right" vertical="top" wrapText="1"/>
    </xf>
    <xf numFmtId="2" fontId="3" fillId="3" borderId="37" xfId="2" applyNumberFormat="1" applyFont="1" applyFill="1" applyBorder="1" applyAlignment="1" applyProtection="1">
      <alignment horizontal="right" vertical="top" wrapText="1"/>
    </xf>
    <xf numFmtId="2" fontId="3" fillId="3" borderId="45" xfId="2" applyNumberFormat="1" applyFont="1" applyFill="1" applyBorder="1" applyAlignment="1" applyProtection="1">
      <alignment horizontal="right" vertical="top" wrapText="1"/>
    </xf>
    <xf numFmtId="2" fontId="3" fillId="3" borderId="28" xfId="2" applyNumberFormat="1" applyFont="1" applyFill="1" applyBorder="1" applyAlignment="1" applyProtection="1">
      <alignment horizontal="right" vertical="top" wrapText="1"/>
    </xf>
    <xf numFmtId="2" fontId="3" fillId="3" borderId="61" xfId="2" applyNumberFormat="1" applyFont="1" applyFill="1" applyBorder="1" applyAlignment="1" applyProtection="1">
      <alignment horizontal="right" vertical="top" wrapText="1"/>
    </xf>
    <xf numFmtId="2" fontId="3" fillId="3" borderId="64" xfId="2" applyNumberFormat="1" applyFont="1" applyFill="1" applyBorder="1" applyAlignment="1" applyProtection="1">
      <alignment horizontal="right" vertical="top" wrapText="1"/>
    </xf>
    <xf numFmtId="2" fontId="3" fillId="3" borderId="29" xfId="2" applyNumberFormat="1" applyFont="1" applyFill="1" applyBorder="1" applyAlignment="1" applyProtection="1">
      <alignment horizontal="right" vertical="top" wrapText="1"/>
    </xf>
    <xf numFmtId="2" fontId="3" fillId="3" borderId="63" xfId="2" applyNumberFormat="1" applyFont="1" applyFill="1" applyBorder="1" applyAlignment="1" applyProtection="1">
      <alignment horizontal="right" vertical="top" wrapText="1"/>
    </xf>
    <xf numFmtId="2" fontId="1" fillId="3" borderId="2" xfId="2" applyNumberFormat="1" applyFont="1" applyFill="1" applyBorder="1" applyAlignment="1" applyProtection="1">
      <alignment horizontal="right" vertical="top" wrapText="1"/>
    </xf>
    <xf numFmtId="2" fontId="19" fillId="3" borderId="1" xfId="2" applyNumberFormat="1" applyFont="1" applyFill="1" applyBorder="1" applyAlignment="1" applyProtection="1">
      <alignment horizontal="right" vertical="top" wrapText="1"/>
    </xf>
    <xf numFmtId="2" fontId="19" fillId="3" borderId="2" xfId="2" applyNumberFormat="1" applyFont="1" applyFill="1" applyBorder="1" applyAlignment="1" applyProtection="1">
      <alignment horizontal="right" vertical="top" wrapText="1"/>
    </xf>
    <xf numFmtId="2" fontId="19" fillId="3" borderId="7" xfId="2" applyNumberFormat="1" applyFont="1" applyFill="1" applyBorder="1" applyAlignment="1" applyProtection="1">
      <alignment horizontal="right" vertical="top" wrapText="1"/>
    </xf>
    <xf numFmtId="2" fontId="3" fillId="3" borderId="49" xfId="2" applyNumberFormat="1" applyFont="1" applyFill="1" applyBorder="1" applyAlignment="1" applyProtection="1">
      <alignment horizontal="right" vertical="top" wrapText="1"/>
    </xf>
    <xf numFmtId="2" fontId="3" fillId="3" borderId="48" xfId="2" applyNumberFormat="1" applyFont="1" applyFill="1" applyBorder="1" applyAlignment="1" applyProtection="1">
      <alignment horizontal="right" vertical="top" wrapText="1"/>
    </xf>
    <xf numFmtId="2" fontId="3" fillId="3" borderId="54" xfId="2" applyNumberFormat="1" applyFont="1" applyFill="1" applyBorder="1" applyAlignment="1" applyProtection="1">
      <alignment horizontal="right" vertical="top" wrapText="1"/>
    </xf>
    <xf numFmtId="2" fontId="3" fillId="3" borderId="44" xfId="2" applyNumberFormat="1" applyFont="1" applyFill="1" applyBorder="1" applyAlignment="1" applyProtection="1">
      <alignment horizontal="right" vertical="top" wrapText="1"/>
    </xf>
    <xf numFmtId="2" fontId="3" fillId="3" borderId="46" xfId="2" applyNumberFormat="1" applyFont="1" applyFill="1" applyBorder="1" applyAlignment="1" applyProtection="1">
      <alignment horizontal="right" vertical="top" wrapText="1"/>
    </xf>
    <xf numFmtId="2" fontId="19" fillId="3" borderId="46" xfId="2" applyNumberFormat="1" applyFont="1" applyFill="1" applyBorder="1" applyAlignment="1" applyProtection="1">
      <alignment horizontal="right" vertical="top" wrapText="1"/>
    </xf>
    <xf numFmtId="2" fontId="19" fillId="3" borderId="40" xfId="2" applyNumberFormat="1" applyFont="1" applyFill="1" applyBorder="1" applyAlignment="1" applyProtection="1">
      <alignment horizontal="right" vertical="top" wrapText="1"/>
    </xf>
    <xf numFmtId="2" fontId="19" fillId="3" borderId="29" xfId="2" applyNumberFormat="1" applyFont="1" applyFill="1" applyBorder="1" applyAlignment="1" applyProtection="1">
      <alignment horizontal="right" vertical="top" wrapText="1"/>
    </xf>
    <xf numFmtId="2" fontId="19" fillId="3" borderId="28" xfId="2" applyNumberFormat="1" applyFont="1" applyFill="1" applyBorder="1" applyAlignment="1" applyProtection="1">
      <alignment horizontal="right" vertical="top" wrapText="1"/>
    </xf>
    <xf numFmtId="2" fontId="3" fillId="3" borderId="42" xfId="2" applyNumberFormat="1" applyFont="1" applyFill="1" applyBorder="1" applyAlignment="1" applyProtection="1">
      <alignment horizontal="right" vertical="top" wrapText="1"/>
    </xf>
    <xf numFmtId="0" fontId="36" fillId="0" borderId="0" xfId="0" applyFont="1"/>
    <xf numFmtId="0" fontId="4" fillId="0" borderId="0" xfId="0" applyFont="1" applyAlignment="1">
      <alignment horizontal="left"/>
    </xf>
    <xf numFmtId="0" fontId="38" fillId="0" borderId="0" xfId="0" applyFont="1" applyAlignment="1">
      <alignment vertical="top" wrapText="1"/>
    </xf>
    <xf numFmtId="0" fontId="40" fillId="0" borderId="0" xfId="0" applyFont="1" applyAlignment="1">
      <alignment vertical="center"/>
    </xf>
    <xf numFmtId="0" fontId="19" fillId="3" borderId="8" xfId="0" applyFont="1" applyFill="1" applyBorder="1" applyAlignment="1" applyProtection="1">
      <alignment horizontal="left" vertical="top" wrapText="1"/>
    </xf>
    <xf numFmtId="49" fontId="19" fillId="3" borderId="15" xfId="0" applyNumberFormat="1" applyFont="1" applyFill="1" applyBorder="1" applyAlignment="1" applyProtection="1">
      <alignment horizontal="center" vertical="top" wrapText="1"/>
    </xf>
    <xf numFmtId="49" fontId="19" fillId="3" borderId="3" xfId="0" applyNumberFormat="1" applyFont="1" applyFill="1" applyBorder="1" applyAlignment="1" applyProtection="1">
      <alignment horizontal="center" vertical="top" wrapText="1"/>
    </xf>
    <xf numFmtId="0" fontId="20" fillId="3" borderId="0" xfId="0" applyFont="1" applyFill="1" applyBorder="1" applyAlignment="1" applyProtection="1">
      <alignment horizontal="left" wrapText="1"/>
    </xf>
    <xf numFmtId="4" fontId="3" fillId="3" borderId="8" xfId="2" applyNumberFormat="1" applyFont="1" applyFill="1" applyBorder="1" applyAlignment="1" applyProtection="1">
      <alignment horizontal="right" vertical="top" wrapText="1"/>
    </xf>
    <xf numFmtId="4" fontId="3" fillId="3" borderId="71" xfId="2" applyNumberFormat="1" applyFont="1" applyFill="1" applyBorder="1" applyAlignment="1" applyProtection="1">
      <alignment horizontal="right" vertical="top" wrapText="1"/>
    </xf>
    <xf numFmtId="4" fontId="3" fillId="3" borderId="72" xfId="2" applyNumberFormat="1" applyFont="1" applyFill="1" applyBorder="1" applyAlignment="1" applyProtection="1">
      <alignment horizontal="right" vertical="top" wrapText="1"/>
    </xf>
    <xf numFmtId="4" fontId="3" fillId="3" borderId="15" xfId="2" applyNumberFormat="1" applyFont="1" applyFill="1" applyBorder="1" applyAlignment="1" applyProtection="1">
      <alignment horizontal="right" vertical="top" wrapText="1"/>
    </xf>
    <xf numFmtId="4" fontId="3" fillId="3" borderId="0" xfId="2" applyNumberFormat="1" applyFont="1" applyFill="1" applyBorder="1" applyAlignment="1" applyProtection="1">
      <alignment horizontal="right" vertical="top" wrapText="1"/>
    </xf>
    <xf numFmtId="4" fontId="3" fillId="3" borderId="73" xfId="2" applyNumberFormat="1" applyFont="1" applyFill="1" applyBorder="1" applyAlignment="1" applyProtection="1">
      <alignment horizontal="right" vertical="top" wrapText="1"/>
    </xf>
    <xf numFmtId="0" fontId="19" fillId="3" borderId="5" xfId="0" applyFont="1" applyFill="1" applyBorder="1" applyAlignment="1" applyProtection="1">
      <alignment horizontal="left" vertical="top" wrapText="1"/>
    </xf>
    <xf numFmtId="0" fontId="3" fillId="3" borderId="6" xfId="0" applyFont="1" applyFill="1" applyBorder="1" applyAlignment="1" applyProtection="1">
      <alignment vertical="center"/>
    </xf>
    <xf numFmtId="4" fontId="1" fillId="3" borderId="8" xfId="2" applyNumberFormat="1" applyFont="1" applyFill="1" applyBorder="1" applyAlignment="1" applyProtection="1">
      <alignment horizontal="right" vertical="top" wrapText="1"/>
    </xf>
    <xf numFmtId="0" fontId="16" fillId="3" borderId="7" xfId="0" applyFont="1" applyFill="1" applyBorder="1" applyAlignment="1">
      <alignment wrapText="1"/>
    </xf>
    <xf numFmtId="4" fontId="20" fillId="3" borderId="0" xfId="0" applyNumberFormat="1" applyFont="1" applyFill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left" wrapText="1"/>
    </xf>
    <xf numFmtId="0" fontId="3" fillId="5" borderId="0" xfId="0" applyFont="1" applyFill="1" applyAlignment="1" applyProtection="1">
      <alignment vertical="center"/>
    </xf>
    <xf numFmtId="164" fontId="19" fillId="5" borderId="4" xfId="0" applyNumberFormat="1" applyFont="1" applyFill="1" applyBorder="1" applyAlignment="1" applyProtection="1">
      <alignment horizontal="center" vertical="top" wrapText="1"/>
    </xf>
    <xf numFmtId="164" fontId="19" fillId="5" borderId="1" xfId="0" applyNumberFormat="1" applyFont="1" applyFill="1" applyBorder="1" applyAlignment="1" applyProtection="1">
      <alignment horizontal="center" vertical="top" wrapText="1"/>
    </xf>
    <xf numFmtId="10" fontId="19" fillId="5" borderId="2" xfId="0" applyNumberFormat="1" applyFont="1" applyFill="1" applyBorder="1" applyAlignment="1" applyProtection="1">
      <alignment horizontal="center" vertical="top" wrapText="1"/>
    </xf>
    <xf numFmtId="0" fontId="19" fillId="5" borderId="14" xfId="0" applyNumberFormat="1" applyFont="1" applyFill="1" applyBorder="1" applyAlignment="1" applyProtection="1">
      <alignment horizontal="center" vertical="center" wrapText="1"/>
    </xf>
    <xf numFmtId="0" fontId="19" fillId="5" borderId="35" xfId="0" applyNumberFormat="1" applyFont="1" applyFill="1" applyBorder="1" applyAlignment="1" applyProtection="1">
      <alignment horizontal="center" vertical="center" wrapText="1"/>
    </xf>
    <xf numFmtId="1" fontId="19" fillId="5" borderId="14" xfId="0" applyNumberFormat="1" applyFont="1" applyFill="1" applyBorder="1" applyAlignment="1" applyProtection="1">
      <alignment horizontal="center" vertical="center" wrapText="1"/>
    </xf>
    <xf numFmtId="4" fontId="1" fillId="5" borderId="33" xfId="2" applyNumberFormat="1" applyFont="1" applyFill="1" applyBorder="1" applyAlignment="1" applyProtection="1">
      <alignment horizontal="right" vertical="top" wrapText="1"/>
    </xf>
    <xf numFmtId="4" fontId="3" fillId="5" borderId="4" xfId="2" applyNumberFormat="1" applyFont="1" applyFill="1" applyBorder="1" applyAlignment="1" applyProtection="1">
      <alignment horizontal="right" vertical="top" wrapText="1"/>
    </xf>
    <xf numFmtId="4" fontId="3" fillId="5" borderId="1" xfId="2" applyNumberFormat="1" applyFont="1" applyFill="1" applyBorder="1" applyAlignment="1" applyProtection="1">
      <alignment horizontal="right" vertical="top" wrapText="1"/>
    </xf>
    <xf numFmtId="4" fontId="3" fillId="5" borderId="43" xfId="2" applyNumberFormat="1" applyFont="1" applyFill="1" applyBorder="1" applyAlignment="1" applyProtection="1">
      <alignment horizontal="right" vertical="top" wrapText="1"/>
    </xf>
    <xf numFmtId="4" fontId="3" fillId="5" borderId="57" xfId="2" applyNumberFormat="1" applyFont="1" applyFill="1" applyBorder="1" applyAlignment="1" applyProtection="1">
      <alignment horizontal="right" vertical="top" wrapText="1"/>
    </xf>
    <xf numFmtId="4" fontId="3" fillId="5" borderId="34" xfId="2" applyNumberFormat="1" applyFont="1" applyFill="1" applyBorder="1" applyAlignment="1" applyProtection="1">
      <alignment horizontal="right" vertical="top" wrapText="1"/>
    </xf>
    <xf numFmtId="4" fontId="3" fillId="5" borderId="10" xfId="2" applyNumberFormat="1" applyFont="1" applyFill="1" applyBorder="1" applyAlignment="1" applyProtection="1">
      <alignment horizontal="right" vertical="top" wrapText="1"/>
    </xf>
    <xf numFmtId="4" fontId="1" fillId="5" borderId="4" xfId="2" applyNumberFormat="1" applyFont="1" applyFill="1" applyBorder="1" applyAlignment="1" applyProtection="1">
      <alignment horizontal="right" vertical="top" wrapText="1"/>
    </xf>
    <xf numFmtId="4" fontId="3" fillId="5" borderId="40" xfId="2" applyNumberFormat="1" applyFont="1" applyFill="1" applyBorder="1" applyAlignment="1" applyProtection="1">
      <alignment horizontal="right" vertical="top" wrapText="1"/>
    </xf>
    <xf numFmtId="4" fontId="1" fillId="5" borderId="34" xfId="2" applyNumberFormat="1" applyFont="1" applyFill="1" applyBorder="1" applyAlignment="1" applyProtection="1">
      <alignment horizontal="right" vertical="top" wrapText="1"/>
    </xf>
    <xf numFmtId="4" fontId="1" fillId="5" borderId="1" xfId="2" applyNumberFormat="1" applyFont="1" applyFill="1" applyBorder="1" applyAlignment="1" applyProtection="1">
      <alignment horizontal="right" vertical="top" wrapText="1"/>
    </xf>
    <xf numFmtId="168" fontId="18" fillId="5" borderId="4" xfId="2" applyNumberFormat="1" applyFont="1" applyFill="1" applyBorder="1" applyAlignment="1" applyProtection="1">
      <alignment horizontal="right" vertical="top" wrapText="1"/>
    </xf>
    <xf numFmtId="168" fontId="18" fillId="5" borderId="1" xfId="2" applyNumberFormat="1" applyFont="1" applyFill="1" applyBorder="1" applyAlignment="1" applyProtection="1">
      <alignment horizontal="right" vertical="top" wrapText="1"/>
    </xf>
    <xf numFmtId="4" fontId="1" fillId="5" borderId="5" xfId="2" applyNumberFormat="1" applyFont="1" applyFill="1" applyBorder="1" applyAlignment="1" applyProtection="1">
      <alignment horizontal="right" vertical="top" wrapText="1"/>
    </xf>
    <xf numFmtId="4" fontId="3" fillId="5" borderId="5" xfId="2" applyNumberFormat="1" applyFont="1" applyFill="1" applyBorder="1" applyAlignment="1" applyProtection="1">
      <alignment horizontal="right" vertical="top" wrapText="1"/>
    </xf>
    <xf numFmtId="4" fontId="1" fillId="5" borderId="10" xfId="2" applyNumberFormat="1" applyFont="1" applyFill="1" applyBorder="1" applyAlignment="1" applyProtection="1">
      <alignment horizontal="right" vertical="top" wrapText="1"/>
    </xf>
    <xf numFmtId="4" fontId="1" fillId="5" borderId="8" xfId="2" applyNumberFormat="1" applyFont="1" applyFill="1" applyBorder="1" applyAlignment="1" applyProtection="1">
      <alignment horizontal="right" vertical="top" wrapText="1"/>
    </xf>
    <xf numFmtId="4" fontId="3" fillId="5" borderId="41" xfId="2" applyNumberFormat="1" applyFont="1" applyFill="1" applyBorder="1" applyAlignment="1" applyProtection="1">
      <alignment horizontal="right" vertical="top" wrapText="1"/>
    </xf>
    <xf numFmtId="168" fontId="19" fillId="5" borderId="10" xfId="2" applyNumberFormat="1" applyFont="1" applyFill="1" applyBorder="1" applyAlignment="1" applyProtection="1">
      <alignment horizontal="right" vertical="top" wrapText="1"/>
    </xf>
    <xf numFmtId="10" fontId="19" fillId="5" borderId="10" xfId="2" applyNumberFormat="1" applyFont="1" applyFill="1" applyBorder="1" applyAlignment="1" applyProtection="1">
      <alignment horizontal="right" vertical="top" wrapText="1"/>
    </xf>
    <xf numFmtId="2" fontId="1" fillId="5" borderId="1" xfId="2" applyNumberFormat="1" applyFont="1" applyFill="1" applyBorder="1" applyAlignment="1" applyProtection="1">
      <alignment horizontal="right" vertical="top" wrapText="1"/>
    </xf>
    <xf numFmtId="2" fontId="3" fillId="5" borderId="1" xfId="2" applyNumberFormat="1" applyFont="1" applyFill="1" applyBorder="1" applyAlignment="1" applyProtection="1">
      <alignment horizontal="right" vertical="top" wrapText="1"/>
    </xf>
    <xf numFmtId="2" fontId="3" fillId="5" borderId="40" xfId="2" applyNumberFormat="1" applyFont="1" applyFill="1" applyBorder="1" applyAlignment="1" applyProtection="1">
      <alignment horizontal="right" vertical="top" wrapText="1"/>
    </xf>
    <xf numFmtId="2" fontId="3" fillId="5" borderId="10" xfId="2" applyNumberFormat="1" applyFont="1" applyFill="1" applyBorder="1" applyAlignment="1" applyProtection="1">
      <alignment horizontal="right" vertical="top" wrapText="1"/>
    </xf>
    <xf numFmtId="2" fontId="3" fillId="5" borderId="2" xfId="2" applyNumberFormat="1" applyFont="1" applyFill="1" applyBorder="1" applyAlignment="1" applyProtection="1">
      <alignment horizontal="right" vertical="top" wrapText="1"/>
    </xf>
    <xf numFmtId="2" fontId="3" fillId="5" borderId="29" xfId="2" applyNumberFormat="1" applyFont="1" applyFill="1" applyBorder="1" applyAlignment="1" applyProtection="1">
      <alignment horizontal="right" vertical="top" wrapText="1"/>
    </xf>
    <xf numFmtId="2" fontId="3" fillId="5" borderId="44" xfId="2" applyNumberFormat="1" applyFont="1" applyFill="1" applyBorder="1" applyAlignment="1" applyProtection="1">
      <alignment horizontal="right" vertical="top" wrapText="1"/>
    </xf>
    <xf numFmtId="168" fontId="3" fillId="5" borderId="1" xfId="2" applyNumberFormat="1" applyFont="1" applyFill="1" applyBorder="1" applyAlignment="1" applyProtection="1">
      <alignment horizontal="right" vertical="top" wrapText="1"/>
    </xf>
    <xf numFmtId="10" fontId="3" fillId="5" borderId="2" xfId="2" applyNumberFormat="1" applyFont="1" applyFill="1" applyBorder="1" applyAlignment="1" applyProtection="1">
      <alignment horizontal="right" vertical="top" wrapText="1"/>
    </xf>
    <xf numFmtId="168" fontId="3" fillId="5" borderId="40" xfId="2" applyNumberFormat="1" applyFont="1" applyFill="1" applyBorder="1" applyAlignment="1" applyProtection="1">
      <alignment horizontal="right" vertical="top" wrapText="1"/>
    </xf>
    <xf numFmtId="10" fontId="3" fillId="5" borderId="44" xfId="2" applyNumberFormat="1" applyFont="1" applyFill="1" applyBorder="1" applyAlignment="1" applyProtection="1">
      <alignment horizontal="right" vertical="top" wrapText="1"/>
    </xf>
    <xf numFmtId="10" fontId="3" fillId="5" borderId="40" xfId="2" applyNumberFormat="1" applyFont="1" applyFill="1" applyBorder="1" applyAlignment="1" applyProtection="1">
      <alignment horizontal="right" vertical="top" wrapText="1"/>
    </xf>
    <xf numFmtId="168" fontId="3" fillId="5" borderId="10" xfId="2" applyNumberFormat="1" applyFont="1" applyFill="1" applyBorder="1" applyAlignment="1" applyProtection="1">
      <alignment horizontal="right" vertical="top" wrapText="1"/>
    </xf>
    <xf numFmtId="10" fontId="3" fillId="5" borderId="29" xfId="2" applyNumberFormat="1" applyFont="1" applyFill="1" applyBorder="1" applyAlignment="1" applyProtection="1">
      <alignment horizontal="right" vertical="top" wrapText="1"/>
    </xf>
    <xf numFmtId="43" fontId="16" fillId="5" borderId="0" xfId="0" applyNumberFormat="1" applyFont="1" applyFill="1" applyBorder="1" applyAlignment="1" applyProtection="1">
      <alignment horizontal="justify" vertical="top" wrapText="1"/>
    </xf>
    <xf numFmtId="0" fontId="20" fillId="5" borderId="0" xfId="0" applyFont="1" applyFill="1" applyAlignment="1" applyProtection="1">
      <alignment vertical="center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7" fillId="0" borderId="0" xfId="0" applyFont="1" applyAlignment="1">
      <alignment horizontal="left" wrapText="1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7" fillId="0" borderId="0" xfId="0" applyFont="1" applyAlignment="1">
      <alignment horizontal="right" vertical="top" justifyLastLine="1"/>
    </xf>
    <xf numFmtId="164" fontId="18" fillId="3" borderId="10" xfId="0" applyNumberFormat="1" applyFont="1" applyFill="1" applyBorder="1" applyAlignment="1" applyProtection="1">
      <alignment horizontal="left" vertical="top" wrapText="1"/>
    </xf>
    <xf numFmtId="164" fontId="18" fillId="3" borderId="8" xfId="0" applyNumberFormat="1" applyFont="1" applyFill="1" applyBorder="1" applyAlignment="1" applyProtection="1">
      <alignment horizontal="left" vertical="top" wrapText="1"/>
    </xf>
    <xf numFmtId="164" fontId="19" fillId="3" borderId="10" xfId="0" applyNumberFormat="1" applyFont="1" applyFill="1" applyBorder="1" applyAlignment="1" applyProtection="1">
      <alignment horizontal="left" vertical="top" wrapText="1"/>
    </xf>
    <xf numFmtId="164" fontId="19" fillId="3" borderId="8" xfId="0" applyNumberFormat="1" applyFont="1" applyFill="1" applyBorder="1" applyAlignment="1" applyProtection="1">
      <alignment horizontal="left" vertical="top" wrapText="1"/>
    </xf>
    <xf numFmtId="164" fontId="19" fillId="3" borderId="10" xfId="0" applyNumberFormat="1" applyFont="1" applyFill="1" applyBorder="1" applyAlignment="1" applyProtection="1">
      <alignment horizontal="center" vertical="top" wrapText="1"/>
    </xf>
    <xf numFmtId="164" fontId="19" fillId="3" borderId="8" xfId="0" applyNumberFormat="1" applyFont="1" applyFill="1" applyBorder="1" applyAlignment="1" applyProtection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164" fontId="3" fillId="3" borderId="10" xfId="0" applyNumberFormat="1" applyFont="1" applyFill="1" applyBorder="1" applyAlignment="1" applyProtection="1">
      <alignment horizontal="center" vertical="top" wrapText="1"/>
    </xf>
    <xf numFmtId="164" fontId="3" fillId="3" borderId="8" xfId="0" applyNumberFormat="1" applyFont="1" applyFill="1" applyBorder="1" applyAlignment="1" applyProtection="1">
      <alignment horizontal="center" vertical="top" wrapText="1"/>
    </xf>
    <xf numFmtId="0" fontId="43" fillId="3" borderId="8" xfId="0" applyFont="1" applyFill="1" applyBorder="1" applyAlignment="1">
      <alignment horizontal="center" vertical="top" wrapText="1"/>
    </xf>
    <xf numFmtId="0" fontId="43" fillId="3" borderId="5" xfId="0" applyFont="1" applyFill="1" applyBorder="1" applyAlignment="1">
      <alignment horizontal="center" vertical="top" wrapText="1"/>
    </xf>
    <xf numFmtId="49" fontId="19" fillId="3" borderId="10" xfId="0" applyNumberFormat="1" applyFont="1" applyFill="1" applyBorder="1" applyAlignment="1" applyProtection="1">
      <alignment horizontal="center" vertical="top" wrapText="1"/>
    </xf>
    <xf numFmtId="49" fontId="19" fillId="3" borderId="8" xfId="0" applyNumberFormat="1" applyFont="1" applyFill="1" applyBorder="1" applyAlignment="1" applyProtection="1">
      <alignment horizontal="center" vertical="top" wrapText="1"/>
    </xf>
    <xf numFmtId="49" fontId="19" fillId="3" borderId="5" xfId="0" applyNumberFormat="1" applyFont="1" applyFill="1" applyBorder="1" applyAlignment="1" applyProtection="1">
      <alignment horizontal="center" vertical="top" wrapText="1"/>
    </xf>
    <xf numFmtId="164" fontId="1" fillId="3" borderId="8" xfId="0" applyNumberFormat="1" applyFont="1" applyFill="1" applyBorder="1" applyAlignment="1" applyProtection="1">
      <alignment horizontal="center" vertical="top" wrapText="1"/>
    </xf>
    <xf numFmtId="164" fontId="1" fillId="3" borderId="5" xfId="0" applyNumberFormat="1" applyFont="1" applyFill="1" applyBorder="1" applyAlignment="1" applyProtection="1">
      <alignment horizontal="center" vertical="top" wrapText="1"/>
    </xf>
    <xf numFmtId="0" fontId="19" fillId="3" borderId="10" xfId="0" applyFont="1" applyFill="1" applyBorder="1" applyAlignment="1" applyProtection="1">
      <alignment horizontal="center" vertical="top"/>
    </xf>
    <xf numFmtId="0" fontId="19" fillId="3" borderId="8" xfId="0" applyFont="1" applyFill="1" applyBorder="1" applyAlignment="1" applyProtection="1">
      <alignment horizontal="center" vertical="top"/>
    </xf>
    <xf numFmtId="49" fontId="19" fillId="3" borderId="1" xfId="0" applyNumberFormat="1" applyFont="1" applyFill="1" applyBorder="1" applyAlignment="1" applyProtection="1">
      <alignment horizontal="center" vertical="top" wrapText="1"/>
    </xf>
    <xf numFmtId="164" fontId="18" fillId="3" borderId="1" xfId="0" applyNumberFormat="1" applyFont="1" applyFill="1" applyBorder="1" applyAlignment="1" applyProtection="1">
      <alignment horizontal="left" vertical="top" wrapText="1"/>
    </xf>
    <xf numFmtId="164" fontId="19" fillId="3" borderId="1" xfId="0" applyNumberFormat="1" applyFont="1" applyFill="1" applyBorder="1" applyAlignment="1" applyProtection="1">
      <alignment horizontal="left" vertical="top" wrapText="1"/>
    </xf>
    <xf numFmtId="49" fontId="19" fillId="4" borderId="10" xfId="0" applyNumberFormat="1" applyFont="1" applyFill="1" applyBorder="1" applyAlignment="1" applyProtection="1">
      <alignment horizontal="center" vertical="top" wrapText="1"/>
    </xf>
    <xf numFmtId="49" fontId="19" fillId="4" borderId="8" xfId="0" applyNumberFormat="1" applyFont="1" applyFill="1" applyBorder="1" applyAlignment="1" applyProtection="1">
      <alignment horizontal="center" vertical="top" wrapText="1"/>
    </xf>
    <xf numFmtId="49" fontId="19" fillId="4" borderId="5" xfId="0" applyNumberFormat="1" applyFont="1" applyFill="1" applyBorder="1" applyAlignment="1" applyProtection="1">
      <alignment horizontal="center" vertical="top" wrapText="1"/>
    </xf>
    <xf numFmtId="164" fontId="19" fillId="4" borderId="10" xfId="0" applyNumberFormat="1" applyFont="1" applyFill="1" applyBorder="1" applyAlignment="1" applyProtection="1">
      <alignment horizontal="center" vertical="top" wrapText="1"/>
    </xf>
    <xf numFmtId="164" fontId="18" fillId="4" borderId="8" xfId="0" applyNumberFormat="1" applyFont="1" applyFill="1" applyBorder="1" applyAlignment="1" applyProtection="1">
      <alignment horizontal="center" vertical="top" wrapText="1"/>
    </xf>
    <xf numFmtId="164" fontId="18" fillId="4" borderId="5" xfId="0" applyNumberFormat="1" applyFont="1" applyFill="1" applyBorder="1" applyAlignment="1" applyProtection="1">
      <alignment horizontal="center" vertical="top" wrapText="1"/>
    </xf>
    <xf numFmtId="164" fontId="19" fillId="4" borderId="8" xfId="0" applyNumberFormat="1" applyFont="1" applyFill="1" applyBorder="1" applyAlignment="1" applyProtection="1">
      <alignment horizontal="center" vertical="top" wrapText="1"/>
    </xf>
    <xf numFmtId="164" fontId="19" fillId="4" borderId="5" xfId="0" applyNumberFormat="1" applyFont="1" applyFill="1" applyBorder="1" applyAlignment="1" applyProtection="1">
      <alignment horizontal="center" vertical="top" wrapText="1"/>
    </xf>
    <xf numFmtId="164" fontId="18" fillId="3" borderId="8" xfId="0" applyNumberFormat="1" applyFont="1" applyFill="1" applyBorder="1" applyAlignment="1" applyProtection="1">
      <alignment horizontal="center" vertical="top" wrapText="1"/>
    </xf>
    <xf numFmtId="164" fontId="18" fillId="3" borderId="5" xfId="0" applyNumberFormat="1" applyFont="1" applyFill="1" applyBorder="1" applyAlignment="1" applyProtection="1">
      <alignment horizontal="center" vertical="top" wrapText="1"/>
    </xf>
    <xf numFmtId="0" fontId="18" fillId="3" borderId="25" xfId="0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center" vertical="center"/>
    </xf>
    <xf numFmtId="0" fontId="18" fillId="3" borderId="47" xfId="0" applyFont="1" applyFill="1" applyBorder="1" applyAlignment="1" applyProtection="1">
      <alignment horizontal="center" vertical="center"/>
    </xf>
    <xf numFmtId="0" fontId="19" fillId="3" borderId="10" xfId="0" applyFont="1" applyFill="1" applyBorder="1" applyAlignment="1" applyProtection="1">
      <alignment horizontal="left" vertical="top" wrapText="1"/>
    </xf>
    <xf numFmtId="0" fontId="19" fillId="3" borderId="8" xfId="0" applyFont="1" applyFill="1" applyBorder="1" applyAlignment="1" applyProtection="1">
      <alignment horizontal="left" vertical="top" wrapText="1"/>
    </xf>
    <xf numFmtId="164" fontId="19" fillId="3" borderId="5" xfId="0" applyNumberFormat="1" applyFont="1" applyFill="1" applyBorder="1" applyAlignment="1" applyProtection="1">
      <alignment horizontal="center" vertical="top" wrapText="1"/>
    </xf>
    <xf numFmtId="164" fontId="19" fillId="3" borderId="5" xfId="0" applyNumberFormat="1" applyFont="1" applyFill="1" applyBorder="1" applyAlignment="1" applyProtection="1">
      <alignment horizontal="left" vertical="top" wrapText="1"/>
    </xf>
    <xf numFmtId="0" fontId="20" fillId="3" borderId="0" xfId="0" applyFont="1" applyFill="1" applyBorder="1" applyAlignment="1" applyProtection="1">
      <alignment horizontal="left" wrapText="1"/>
    </xf>
    <xf numFmtId="0" fontId="0" fillId="3" borderId="0" xfId="0" applyFill="1" applyAlignment="1">
      <alignment horizontal="left" wrapText="1"/>
    </xf>
    <xf numFmtId="164" fontId="32" fillId="3" borderId="21" xfId="0" applyNumberFormat="1" applyFont="1" applyFill="1" applyBorder="1" applyAlignment="1" applyProtection="1">
      <alignment horizontal="justify" vertical="top" wrapText="1"/>
    </xf>
    <xf numFmtId="164" fontId="18" fillId="4" borderId="1" xfId="0" applyNumberFormat="1" applyFont="1" applyFill="1" applyBorder="1" applyAlignment="1" applyProtection="1">
      <alignment horizontal="left" vertical="top"/>
    </xf>
    <xf numFmtId="164" fontId="19" fillId="3" borderId="27" xfId="0" applyNumberFormat="1" applyFont="1" applyFill="1" applyBorder="1" applyAlignment="1" applyProtection="1">
      <alignment horizontal="left" vertical="top" wrapText="1"/>
    </xf>
    <xf numFmtId="164" fontId="19" fillId="3" borderId="28" xfId="0" applyNumberFormat="1" applyFont="1" applyFill="1" applyBorder="1" applyAlignment="1" applyProtection="1">
      <alignment horizontal="left" vertical="top" wrapText="1"/>
    </xf>
    <xf numFmtId="164" fontId="19" fillId="3" borderId="29" xfId="0" applyNumberFormat="1" applyFont="1" applyFill="1" applyBorder="1" applyAlignment="1" applyProtection="1">
      <alignment horizontal="left" vertical="top" wrapText="1"/>
    </xf>
    <xf numFmtId="164" fontId="19" fillId="3" borderId="19" xfId="0" applyNumberFormat="1" applyFont="1" applyFill="1" applyBorder="1" applyAlignment="1" applyProtection="1">
      <alignment horizontal="left" vertical="top" wrapText="1"/>
    </xf>
    <xf numFmtId="164" fontId="19" fillId="3" borderId="0" xfId="0" applyNumberFormat="1" applyFont="1" applyFill="1" applyBorder="1" applyAlignment="1" applyProtection="1">
      <alignment horizontal="left" vertical="top" wrapText="1"/>
    </xf>
    <xf numFmtId="164" fontId="19" fillId="3" borderId="15" xfId="0" applyNumberFormat="1" applyFont="1" applyFill="1" applyBorder="1" applyAlignment="1" applyProtection="1">
      <alignment horizontal="left" vertical="top" wrapText="1"/>
    </xf>
    <xf numFmtId="164" fontId="3" fillId="3" borderId="27" xfId="0" applyNumberFormat="1" applyFont="1" applyFill="1" applyBorder="1" applyAlignment="1" applyProtection="1">
      <alignment horizontal="left" vertical="top" wrapText="1"/>
    </xf>
    <xf numFmtId="164" fontId="3" fillId="3" borderId="28" xfId="0" applyNumberFormat="1" applyFont="1" applyFill="1" applyBorder="1" applyAlignment="1" applyProtection="1">
      <alignment horizontal="left" vertical="top" wrapText="1"/>
    </xf>
    <xf numFmtId="164" fontId="3" fillId="3" borderId="29" xfId="0" applyNumberFormat="1" applyFont="1" applyFill="1" applyBorder="1" applyAlignment="1" applyProtection="1">
      <alignment horizontal="left" vertical="top" wrapText="1"/>
    </xf>
    <xf numFmtId="164" fontId="3" fillId="3" borderId="19" xfId="0" applyNumberFormat="1" applyFont="1" applyFill="1" applyBorder="1" applyAlignment="1" applyProtection="1">
      <alignment horizontal="left" vertical="top" wrapText="1"/>
    </xf>
    <xf numFmtId="164" fontId="3" fillId="3" borderId="0" xfId="0" applyNumberFormat="1" applyFont="1" applyFill="1" applyBorder="1" applyAlignment="1" applyProtection="1">
      <alignment horizontal="left" vertical="top" wrapText="1"/>
    </xf>
    <xf numFmtId="164" fontId="3" fillId="3" borderId="15" xfId="0" applyNumberFormat="1" applyFont="1" applyFill="1" applyBorder="1" applyAlignment="1" applyProtection="1">
      <alignment horizontal="left" vertical="top" wrapText="1"/>
    </xf>
    <xf numFmtId="164" fontId="3" fillId="3" borderId="69" xfId="0" applyNumberFormat="1" applyFont="1" applyFill="1" applyBorder="1" applyAlignment="1" applyProtection="1">
      <alignment horizontal="left" vertical="top" wrapText="1"/>
    </xf>
    <xf numFmtId="164" fontId="3" fillId="3" borderId="23" xfId="0" applyNumberFormat="1" applyFont="1" applyFill="1" applyBorder="1" applyAlignment="1" applyProtection="1">
      <alignment horizontal="left" vertical="top" wrapText="1"/>
    </xf>
    <xf numFmtId="164" fontId="3" fillId="3" borderId="70" xfId="0" applyNumberFormat="1" applyFont="1" applyFill="1" applyBorder="1" applyAlignment="1" applyProtection="1">
      <alignment horizontal="left" vertical="top" wrapText="1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0" fontId="0" fillId="3" borderId="0" xfId="0" applyFill="1" applyAlignment="1">
      <alignment horizontal="justify" vertical="top" wrapText="1"/>
    </xf>
    <xf numFmtId="0" fontId="19" fillId="3" borderId="34" xfId="0" applyFont="1" applyFill="1" applyBorder="1" applyAlignment="1" applyProtection="1">
      <alignment horizontal="left" vertical="top" wrapText="1"/>
    </xf>
    <xf numFmtId="0" fontId="0" fillId="3" borderId="28" xfId="0" applyFill="1" applyBorder="1"/>
    <xf numFmtId="0" fontId="0" fillId="3" borderId="29" xfId="0" applyFill="1" applyBorder="1"/>
    <xf numFmtId="0" fontId="0" fillId="3" borderId="9" xfId="0" applyFill="1" applyBorder="1"/>
    <xf numFmtId="0" fontId="0" fillId="3" borderId="0" xfId="0" applyFill="1"/>
    <xf numFmtId="0" fontId="0" fillId="3" borderId="15" xfId="0" applyFill="1" applyBorder="1"/>
    <xf numFmtId="0" fontId="0" fillId="3" borderId="33" xfId="0" applyFill="1" applyBorder="1"/>
    <xf numFmtId="0" fontId="0" fillId="3" borderId="6" xfId="0" applyFill="1" applyBorder="1"/>
    <xf numFmtId="0" fontId="0" fillId="3" borderId="3" xfId="0" applyFill="1" applyBorder="1"/>
    <xf numFmtId="0" fontId="15" fillId="3" borderId="4" xfId="0" applyFont="1" applyFill="1" applyBorder="1" applyAlignment="1">
      <alignment vertical="top"/>
    </xf>
    <xf numFmtId="0" fontId="15" fillId="3" borderId="7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49" fontId="19" fillId="4" borderId="18" xfId="0" applyNumberFormat="1" applyFont="1" applyFill="1" applyBorder="1" applyAlignment="1" applyProtection="1">
      <alignment horizontal="center" vertical="top" wrapText="1"/>
    </xf>
    <xf numFmtId="49" fontId="19" fillId="4" borderId="26" xfId="0" applyNumberFormat="1" applyFont="1" applyFill="1" applyBorder="1" applyAlignment="1" applyProtection="1">
      <alignment horizontal="center" vertical="top" wrapText="1"/>
    </xf>
    <xf numFmtId="49" fontId="19" fillId="3" borderId="18" xfId="0" applyNumberFormat="1" applyFont="1" applyFill="1" applyBorder="1" applyAlignment="1" applyProtection="1">
      <alignment horizontal="center" vertical="top" wrapText="1"/>
    </xf>
    <xf numFmtId="49" fontId="19" fillId="3" borderId="26" xfId="0" applyNumberFormat="1" applyFont="1" applyFill="1" applyBorder="1" applyAlignment="1" applyProtection="1">
      <alignment horizontal="center" vertical="top" wrapText="1"/>
    </xf>
    <xf numFmtId="164" fontId="3" fillId="3" borderId="5" xfId="0" applyNumberFormat="1" applyFont="1" applyFill="1" applyBorder="1" applyAlignment="1" applyProtection="1">
      <alignment horizontal="center" vertical="top" wrapText="1"/>
    </xf>
    <xf numFmtId="49" fontId="19" fillId="3" borderId="29" xfId="0" applyNumberFormat="1" applyFont="1" applyFill="1" applyBorder="1" applyAlignment="1" applyProtection="1">
      <alignment horizontal="center" vertical="top" wrapText="1"/>
    </xf>
    <xf numFmtId="49" fontId="19" fillId="3" borderId="15" xfId="0" applyNumberFormat="1" applyFont="1" applyFill="1" applyBorder="1" applyAlignment="1" applyProtection="1">
      <alignment horizontal="center" vertical="top" wrapText="1"/>
    </xf>
    <xf numFmtId="49" fontId="19" fillId="3" borderId="3" xfId="0" applyNumberFormat="1" applyFont="1" applyFill="1" applyBorder="1" applyAlignment="1" applyProtection="1">
      <alignment horizontal="center" vertical="top" wrapText="1"/>
    </xf>
    <xf numFmtId="164" fontId="19" fillId="3" borderId="18" xfId="0" applyNumberFormat="1" applyFont="1" applyFill="1" applyBorder="1" applyAlignment="1" applyProtection="1">
      <alignment horizontal="center" vertical="center" wrapText="1"/>
    </xf>
    <xf numFmtId="164" fontId="19" fillId="3" borderId="26" xfId="0" applyNumberFormat="1" applyFont="1" applyFill="1" applyBorder="1" applyAlignment="1" applyProtection="1">
      <alignment horizontal="center" vertical="center" wrapText="1"/>
    </xf>
    <xf numFmtId="164" fontId="19" fillId="3" borderId="4" xfId="0" applyNumberFormat="1" applyFont="1" applyFill="1" applyBorder="1" applyAlignment="1" applyProtection="1">
      <alignment horizontal="center" vertical="top" wrapText="1"/>
    </xf>
    <xf numFmtId="164" fontId="19" fillId="3" borderId="7" xfId="0" applyNumberFormat="1" applyFont="1" applyFill="1" applyBorder="1" applyAlignment="1" applyProtection="1">
      <alignment horizontal="center" vertical="top" wrapText="1"/>
    </xf>
    <xf numFmtId="0" fontId="21" fillId="3" borderId="7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vertical="top" wrapText="1"/>
    </xf>
    <xf numFmtId="164" fontId="19" fillId="3" borderId="2" xfId="0" applyNumberFormat="1" applyFont="1" applyFill="1" applyBorder="1" applyAlignment="1" applyProtection="1">
      <alignment horizontal="center" vertical="top" wrapText="1"/>
    </xf>
    <xf numFmtId="0" fontId="19" fillId="3" borderId="28" xfId="0" applyFont="1" applyFill="1" applyBorder="1" applyAlignment="1" applyProtection="1">
      <alignment horizontal="left" vertical="top" wrapText="1"/>
    </xf>
    <xf numFmtId="0" fontId="19" fillId="3" borderId="29" xfId="0" applyFont="1" applyFill="1" applyBorder="1" applyAlignment="1" applyProtection="1">
      <alignment horizontal="left" vertical="top" wrapText="1"/>
    </xf>
    <xf numFmtId="0" fontId="19" fillId="3" borderId="0" xfId="0" applyFont="1" applyFill="1" applyBorder="1" applyAlignment="1" applyProtection="1">
      <alignment horizontal="left" vertical="top" wrapText="1"/>
    </xf>
    <xf numFmtId="0" fontId="19" fillId="3" borderId="15" xfId="0" applyFont="1" applyFill="1" applyBorder="1" applyAlignment="1" applyProtection="1">
      <alignment horizontal="left" vertical="top" wrapText="1"/>
    </xf>
    <xf numFmtId="0" fontId="19" fillId="3" borderId="6" xfId="0" applyFont="1" applyFill="1" applyBorder="1" applyAlignment="1" applyProtection="1">
      <alignment horizontal="left" vertical="top" wrapText="1"/>
    </xf>
    <xf numFmtId="0" fontId="19" fillId="3" borderId="3" xfId="0" applyFont="1" applyFill="1" applyBorder="1" applyAlignment="1" applyProtection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164" fontId="18" fillId="4" borderId="20" xfId="0" applyNumberFormat="1" applyFont="1" applyFill="1" applyBorder="1" applyAlignment="1" applyProtection="1">
      <alignment horizontal="left" vertical="top" wrapText="1"/>
    </xf>
    <xf numFmtId="164" fontId="18" fillId="4" borderId="21" xfId="0" applyNumberFormat="1" applyFont="1" applyFill="1" applyBorder="1" applyAlignment="1" applyProtection="1">
      <alignment horizontal="left" vertical="top" wrapText="1"/>
    </xf>
    <xf numFmtId="164" fontId="18" fillId="4" borderId="22" xfId="0" applyNumberFormat="1" applyFont="1" applyFill="1" applyBorder="1" applyAlignment="1" applyProtection="1">
      <alignment horizontal="left" vertical="top" wrapText="1"/>
    </xf>
    <xf numFmtId="164" fontId="18" fillId="4" borderId="19" xfId="0" applyNumberFormat="1" applyFont="1" applyFill="1" applyBorder="1" applyAlignment="1" applyProtection="1">
      <alignment horizontal="left" vertical="top" wrapText="1"/>
    </xf>
    <xf numFmtId="164" fontId="18" fillId="4" borderId="0" xfId="0" applyNumberFormat="1" applyFont="1" applyFill="1" applyBorder="1" applyAlignment="1" applyProtection="1">
      <alignment horizontal="left" vertical="top" wrapText="1"/>
    </xf>
    <xf numFmtId="164" fontId="18" fillId="4" borderId="15" xfId="0" applyNumberFormat="1" applyFont="1" applyFill="1" applyBorder="1" applyAlignment="1" applyProtection="1">
      <alignment horizontal="left" vertical="top" wrapText="1"/>
    </xf>
    <xf numFmtId="0" fontId="23" fillId="3" borderId="0" xfId="0" applyFont="1" applyFill="1" applyBorder="1" applyAlignment="1" applyProtection="1">
      <alignment horizontal="center" vertical="top" wrapText="1"/>
    </xf>
    <xf numFmtId="0" fontId="23" fillId="3" borderId="0" xfId="0" applyFont="1" applyFill="1" applyBorder="1" applyAlignment="1" applyProtection="1">
      <alignment horizontal="center" wrapText="1"/>
    </xf>
    <xf numFmtId="0" fontId="0" fillId="3" borderId="0" xfId="0" applyFill="1" applyBorder="1"/>
    <xf numFmtId="0" fontId="34" fillId="3" borderId="0" xfId="0" applyFont="1" applyFill="1" applyBorder="1" applyAlignment="1" applyProtection="1">
      <alignment horizontal="center" vertical="top"/>
    </xf>
    <xf numFmtId="0" fontId="3" fillId="3" borderId="23" xfId="0" applyFont="1" applyFill="1" applyBorder="1" applyAlignment="1" applyProtection="1">
      <alignment horizontal="center" vertical="top"/>
    </xf>
    <xf numFmtId="164" fontId="19" fillId="3" borderId="30" xfId="0" applyNumberFormat="1" applyFont="1" applyFill="1" applyBorder="1" applyAlignment="1" applyProtection="1">
      <alignment horizontal="center" vertical="center" wrapText="1"/>
    </xf>
    <xf numFmtId="164" fontId="19" fillId="3" borderId="31" xfId="0" applyNumberFormat="1" applyFont="1" applyFill="1" applyBorder="1" applyAlignment="1" applyProtection="1">
      <alignment horizontal="center" vertical="center" wrapText="1"/>
    </xf>
    <xf numFmtId="164" fontId="19" fillId="3" borderId="51" xfId="0" applyNumberFormat="1" applyFont="1" applyFill="1" applyBorder="1" applyAlignment="1" applyProtection="1">
      <alignment horizontal="center" vertical="center" wrapText="1"/>
    </xf>
    <xf numFmtId="164" fontId="19" fillId="3" borderId="8" xfId="0" applyNumberFormat="1" applyFont="1" applyFill="1" applyBorder="1" applyAlignment="1" applyProtection="1">
      <alignment horizontal="center" vertical="center" wrapText="1"/>
    </xf>
    <xf numFmtId="164" fontId="19" fillId="3" borderId="5" xfId="0" applyNumberFormat="1" applyFont="1" applyFill="1" applyBorder="1" applyAlignment="1" applyProtection="1">
      <alignment horizontal="center" vertical="center" wrapText="1"/>
    </xf>
    <xf numFmtId="164" fontId="19" fillId="3" borderId="60" xfId="0" applyNumberFormat="1" applyFont="1" applyFill="1" applyBorder="1" applyAlignment="1" applyProtection="1">
      <alignment horizontal="center" vertical="center" wrapText="1"/>
    </xf>
    <xf numFmtId="164" fontId="19" fillId="3" borderId="21" xfId="0" applyNumberFormat="1" applyFont="1" applyFill="1" applyBorder="1" applyAlignment="1" applyProtection="1">
      <alignment horizontal="center" vertical="center" wrapText="1"/>
    </xf>
    <xf numFmtId="164" fontId="19" fillId="3" borderId="22" xfId="0" applyNumberFormat="1" applyFont="1" applyFill="1" applyBorder="1" applyAlignment="1" applyProtection="1">
      <alignment horizontal="center" vertical="center" wrapText="1"/>
    </xf>
    <xf numFmtId="164" fontId="19" fillId="3" borderId="60" xfId="0" applyNumberFormat="1" applyFont="1" applyFill="1" applyBorder="1" applyAlignment="1" applyProtection="1">
      <alignment horizontal="center" vertical="top" wrapText="1"/>
    </xf>
    <xf numFmtId="164" fontId="19" fillId="3" borderId="21" xfId="0" applyNumberFormat="1" applyFont="1" applyFill="1" applyBorder="1" applyAlignment="1" applyProtection="1">
      <alignment horizontal="center" vertical="top" wrapText="1"/>
    </xf>
    <xf numFmtId="164" fontId="19" fillId="3" borderId="22" xfId="0" applyNumberFormat="1" applyFont="1" applyFill="1" applyBorder="1" applyAlignment="1" applyProtection="1">
      <alignment horizontal="center" vertical="top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 applyProtection="1">
      <alignment horizontal="center" vertical="center" wrapText="1"/>
    </xf>
    <xf numFmtId="0" fontId="19" fillId="3" borderId="16" xfId="0" applyFont="1" applyFill="1" applyBorder="1" applyAlignment="1" applyProtection="1">
      <alignment horizontal="center" vertical="center" wrapText="1"/>
    </xf>
    <xf numFmtId="164" fontId="19" fillId="3" borderId="10" xfId="0" applyNumberFormat="1" applyFont="1" applyFill="1" applyBorder="1" applyAlignment="1" applyProtection="1">
      <alignment horizontal="center" vertical="center" wrapText="1"/>
    </xf>
    <xf numFmtId="10" fontId="19" fillId="3" borderId="10" xfId="0" applyNumberFormat="1" applyFont="1" applyFill="1" applyBorder="1" applyAlignment="1" applyProtection="1">
      <alignment horizontal="center" vertical="center" wrapText="1"/>
    </xf>
    <xf numFmtId="10" fontId="19" fillId="3" borderId="5" xfId="0" applyNumberFormat="1" applyFont="1" applyFill="1" applyBorder="1" applyAlignment="1" applyProtection="1">
      <alignment horizontal="center" vertical="center" wrapText="1"/>
    </xf>
    <xf numFmtId="164" fontId="19" fillId="5" borderId="34" xfId="0" applyNumberFormat="1" applyFont="1" applyFill="1" applyBorder="1" applyAlignment="1" applyProtection="1">
      <alignment horizontal="center" vertical="top" wrapText="1"/>
    </xf>
    <xf numFmtId="164" fontId="19" fillId="5" borderId="28" xfId="0" applyNumberFormat="1" applyFont="1" applyFill="1" applyBorder="1" applyAlignment="1" applyProtection="1">
      <alignment horizontal="center" vertical="top" wrapText="1"/>
    </xf>
    <xf numFmtId="164" fontId="19" fillId="5" borderId="29" xfId="0" applyNumberFormat="1" applyFont="1" applyFill="1" applyBorder="1" applyAlignment="1" applyProtection="1">
      <alignment horizontal="center" vertical="top" wrapText="1"/>
    </xf>
    <xf numFmtId="0" fontId="19" fillId="3" borderId="10" xfId="0" applyFont="1" applyFill="1" applyBorder="1" applyAlignment="1" applyProtection="1">
      <alignment horizontal="center" vertical="top" wrapText="1"/>
    </xf>
    <xf numFmtId="0" fontId="19" fillId="3" borderId="27" xfId="0" applyFont="1" applyFill="1" applyBorder="1" applyAlignment="1" applyProtection="1">
      <alignment horizontal="left" vertical="top" wrapText="1"/>
    </xf>
    <xf numFmtId="0" fontId="0" fillId="3" borderId="19" xfId="0" applyFill="1" applyBorder="1"/>
    <xf numFmtId="0" fontId="0" fillId="3" borderId="8" xfId="0" applyFill="1" applyBorder="1"/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164" fontId="18" fillId="3" borderId="5" xfId="0" applyNumberFormat="1" applyFont="1" applyFill="1" applyBorder="1" applyAlignment="1" applyProtection="1">
      <alignment horizontal="left" vertical="top" wrapText="1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center" vertical="top" wrapText="1"/>
    </xf>
    <xf numFmtId="3" fontId="20" fillId="0" borderId="30" xfId="0" applyNumberFormat="1" applyFont="1" applyBorder="1" applyAlignment="1">
      <alignment horizontal="center" vertical="top" wrapText="1"/>
    </xf>
    <xf numFmtId="3" fontId="20" fillId="0" borderId="31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0" fillId="0" borderId="0" xfId="0" applyFont="1" applyFill="1" applyBorder="1" applyAlignment="1" applyProtection="1">
      <alignment horizontal="left"/>
    </xf>
    <xf numFmtId="0" fontId="24" fillId="0" borderId="0" xfId="0" applyFont="1" applyBorder="1" applyAlignment="1">
      <alignment horizontal="justify" vertical="center" wrapText="1"/>
    </xf>
    <xf numFmtId="0" fontId="35" fillId="0" borderId="0" xfId="0" applyFont="1" applyAlignment="1">
      <alignment horizontal="justify" wrapText="1"/>
    </xf>
    <xf numFmtId="0" fontId="29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458" t="s">
        <v>39</v>
      </c>
      <c r="B1" s="459"/>
      <c r="C1" s="460" t="s">
        <v>40</v>
      </c>
      <c r="D1" s="452" t="s">
        <v>44</v>
      </c>
      <c r="E1" s="453"/>
      <c r="F1" s="454"/>
      <c r="G1" s="452" t="s">
        <v>17</v>
      </c>
      <c r="H1" s="453"/>
      <c r="I1" s="454"/>
      <c r="J1" s="452" t="s">
        <v>18</v>
      </c>
      <c r="K1" s="453"/>
      <c r="L1" s="454"/>
      <c r="M1" s="452" t="s">
        <v>22</v>
      </c>
      <c r="N1" s="453"/>
      <c r="O1" s="454"/>
      <c r="P1" s="455" t="s">
        <v>23</v>
      </c>
      <c r="Q1" s="456"/>
      <c r="R1" s="452" t="s">
        <v>24</v>
      </c>
      <c r="S1" s="453"/>
      <c r="T1" s="454"/>
      <c r="U1" s="452" t="s">
        <v>25</v>
      </c>
      <c r="V1" s="453"/>
      <c r="W1" s="454"/>
      <c r="X1" s="455" t="s">
        <v>26</v>
      </c>
      <c r="Y1" s="457"/>
      <c r="Z1" s="456"/>
      <c r="AA1" s="455" t="s">
        <v>27</v>
      </c>
      <c r="AB1" s="456"/>
      <c r="AC1" s="452" t="s">
        <v>28</v>
      </c>
      <c r="AD1" s="453"/>
      <c r="AE1" s="454"/>
      <c r="AF1" s="452" t="s">
        <v>29</v>
      </c>
      <c r="AG1" s="453"/>
      <c r="AH1" s="454"/>
      <c r="AI1" s="452" t="s">
        <v>30</v>
      </c>
      <c r="AJ1" s="453"/>
      <c r="AK1" s="454"/>
      <c r="AL1" s="455" t="s">
        <v>31</v>
      </c>
      <c r="AM1" s="456"/>
      <c r="AN1" s="452" t="s">
        <v>32</v>
      </c>
      <c r="AO1" s="453"/>
      <c r="AP1" s="454"/>
      <c r="AQ1" s="452" t="s">
        <v>33</v>
      </c>
      <c r="AR1" s="453"/>
      <c r="AS1" s="454"/>
      <c r="AT1" s="452" t="s">
        <v>34</v>
      </c>
      <c r="AU1" s="453"/>
      <c r="AV1" s="454"/>
    </row>
    <row r="2" spans="1:48" ht="39" customHeight="1">
      <c r="A2" s="459"/>
      <c r="B2" s="459"/>
      <c r="C2" s="460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460" t="s">
        <v>82</v>
      </c>
      <c r="B3" s="460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460"/>
      <c r="B4" s="460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460"/>
      <c r="B5" s="460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460"/>
      <c r="B6" s="460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460"/>
      <c r="B7" s="460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460"/>
      <c r="B8" s="460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460"/>
      <c r="B9" s="460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461" t="s">
        <v>57</v>
      </c>
      <c r="B1" s="461"/>
      <c r="C1" s="461"/>
      <c r="D1" s="461"/>
      <c r="E1" s="461"/>
    </row>
    <row r="2" spans="1:5">
      <c r="A2" s="12"/>
      <c r="B2" s="12"/>
      <c r="C2" s="12"/>
      <c r="D2" s="12"/>
      <c r="E2" s="12"/>
    </row>
    <row r="3" spans="1:5">
      <c r="A3" s="462" t="s">
        <v>129</v>
      </c>
      <c r="B3" s="462"/>
      <c r="C3" s="462"/>
      <c r="D3" s="462"/>
      <c r="E3" s="462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463" t="s">
        <v>78</v>
      </c>
      <c r="B26" s="463"/>
      <c r="C26" s="463"/>
      <c r="D26" s="463"/>
      <c r="E26" s="463"/>
    </row>
    <row r="27" spans="1:5">
      <c r="A27" s="28"/>
      <c r="B27" s="28"/>
      <c r="C27" s="28"/>
      <c r="D27" s="28"/>
      <c r="E27" s="28"/>
    </row>
    <row r="28" spans="1:5">
      <c r="A28" s="463" t="s">
        <v>79</v>
      </c>
      <c r="B28" s="463"/>
      <c r="C28" s="463"/>
      <c r="D28" s="463"/>
      <c r="E28" s="463"/>
    </row>
    <row r="29" spans="1:5">
      <c r="A29" s="463"/>
      <c r="B29" s="463"/>
      <c r="C29" s="463"/>
      <c r="D29" s="463"/>
      <c r="E29" s="463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486" t="s">
        <v>45</v>
      </c>
      <c r="C3" s="486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474" t="s">
        <v>1</v>
      </c>
      <c r="B5" s="469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474"/>
      <c r="B6" s="469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474"/>
      <c r="B7" s="469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474" t="s">
        <v>3</v>
      </c>
      <c r="B8" s="469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87" t="s">
        <v>204</v>
      </c>
      <c r="N8" s="488"/>
      <c r="O8" s="489"/>
      <c r="P8" s="56"/>
      <c r="Q8" s="56"/>
    </row>
    <row r="9" spans="1:256" ht="33.75" customHeight="1">
      <c r="A9" s="474"/>
      <c r="B9" s="469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474" t="s">
        <v>4</v>
      </c>
      <c r="B10" s="469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474"/>
      <c r="B11" s="469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474" t="s">
        <v>5</v>
      </c>
      <c r="B12" s="469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474"/>
      <c r="B13" s="469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474" t="s">
        <v>9</v>
      </c>
      <c r="B14" s="469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474"/>
      <c r="B15" s="469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70"/>
      <c r="AJ16" s="470"/>
      <c r="AK16" s="470"/>
      <c r="AZ16" s="470"/>
      <c r="BA16" s="470"/>
      <c r="BB16" s="470"/>
      <c r="BQ16" s="470"/>
      <c r="BR16" s="470"/>
      <c r="BS16" s="470"/>
      <c r="CH16" s="470"/>
      <c r="CI16" s="470"/>
      <c r="CJ16" s="470"/>
      <c r="CY16" s="470"/>
      <c r="CZ16" s="470"/>
      <c r="DA16" s="470"/>
      <c r="DP16" s="470"/>
      <c r="DQ16" s="470"/>
      <c r="DR16" s="470"/>
      <c r="EG16" s="470"/>
      <c r="EH16" s="470"/>
      <c r="EI16" s="470"/>
      <c r="EX16" s="470"/>
      <c r="EY16" s="470"/>
      <c r="EZ16" s="470"/>
      <c r="FO16" s="470"/>
      <c r="FP16" s="470"/>
      <c r="FQ16" s="470"/>
      <c r="GF16" s="470"/>
      <c r="GG16" s="470"/>
      <c r="GH16" s="470"/>
      <c r="GW16" s="470"/>
      <c r="GX16" s="470"/>
      <c r="GY16" s="470"/>
      <c r="HN16" s="470"/>
      <c r="HO16" s="470"/>
      <c r="HP16" s="470"/>
      <c r="IE16" s="470"/>
      <c r="IF16" s="470"/>
      <c r="IG16" s="470"/>
      <c r="IV16" s="470"/>
    </row>
    <row r="17" spans="1:17" ht="320.25" customHeight="1">
      <c r="A17" s="474" t="s">
        <v>6</v>
      </c>
      <c r="B17" s="469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474"/>
      <c r="B18" s="469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474" t="s">
        <v>7</v>
      </c>
      <c r="B19" s="469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474"/>
      <c r="B20" s="469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474" t="s">
        <v>8</v>
      </c>
      <c r="B21" s="469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474"/>
      <c r="B22" s="469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479" t="s">
        <v>14</v>
      </c>
      <c r="B23" s="475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480"/>
      <c r="B24" s="475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478" t="s">
        <v>15</v>
      </c>
      <c r="B25" s="475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478"/>
      <c r="B26" s="475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474" t="s">
        <v>93</v>
      </c>
      <c r="B31" s="469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474"/>
      <c r="B32" s="469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474" t="s">
        <v>95</v>
      </c>
      <c r="B34" s="469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474"/>
      <c r="B35" s="469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483" t="s">
        <v>97</v>
      </c>
      <c r="B36" s="476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484"/>
      <c r="B37" s="477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474" t="s">
        <v>99</v>
      </c>
      <c r="B39" s="469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471" t="s">
        <v>246</v>
      </c>
      <c r="I39" s="472"/>
      <c r="J39" s="472"/>
      <c r="K39" s="472"/>
      <c r="L39" s="472"/>
      <c r="M39" s="472"/>
      <c r="N39" s="472"/>
      <c r="O39" s="473"/>
      <c r="P39" s="55" t="s">
        <v>188</v>
      </c>
      <c r="Q39" s="56"/>
    </row>
    <row r="40" spans="1:17" ht="39.9" customHeight="1">
      <c r="A40" s="474" t="s">
        <v>10</v>
      </c>
      <c r="B40" s="469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474" t="s">
        <v>100</v>
      </c>
      <c r="B41" s="469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474"/>
      <c r="B42" s="469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474" t="s">
        <v>102</v>
      </c>
      <c r="B43" s="469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66" t="s">
        <v>191</v>
      </c>
      <c r="H43" s="467"/>
      <c r="I43" s="467"/>
      <c r="J43" s="467"/>
      <c r="K43" s="467"/>
      <c r="L43" s="467"/>
      <c r="M43" s="467"/>
      <c r="N43" s="467"/>
      <c r="O43" s="468"/>
      <c r="P43" s="56"/>
      <c r="Q43" s="56"/>
    </row>
    <row r="44" spans="1:17" ht="39.9" customHeight="1">
      <c r="A44" s="474"/>
      <c r="B44" s="469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474" t="s">
        <v>104</v>
      </c>
      <c r="B45" s="469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474" t="s">
        <v>12</v>
      </c>
      <c r="B46" s="469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481" t="s">
        <v>107</v>
      </c>
      <c r="B47" s="476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482"/>
      <c r="B48" s="477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481" t="s">
        <v>108</v>
      </c>
      <c r="B49" s="476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482"/>
      <c r="B50" s="477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474" t="s">
        <v>110</v>
      </c>
      <c r="B51" s="469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474"/>
      <c r="B52" s="469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474" t="s">
        <v>113</v>
      </c>
      <c r="B53" s="469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474"/>
      <c r="B54" s="469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474" t="s">
        <v>114</v>
      </c>
      <c r="B55" s="469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474"/>
      <c r="B56" s="469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474" t="s">
        <v>116</v>
      </c>
      <c r="B57" s="469" t="s">
        <v>117</v>
      </c>
      <c r="C57" s="53" t="s">
        <v>20</v>
      </c>
      <c r="D57" s="93" t="s">
        <v>234</v>
      </c>
      <c r="E57" s="92"/>
      <c r="F57" s="92" t="s">
        <v>235</v>
      </c>
      <c r="G57" s="490" t="s">
        <v>232</v>
      </c>
      <c r="H57" s="490"/>
      <c r="I57" s="92" t="s">
        <v>236</v>
      </c>
      <c r="J57" s="92" t="s">
        <v>237</v>
      </c>
      <c r="K57" s="487" t="s">
        <v>238</v>
      </c>
      <c r="L57" s="488"/>
      <c r="M57" s="488"/>
      <c r="N57" s="488"/>
      <c r="O57" s="489"/>
      <c r="P57" s="88" t="s">
        <v>198</v>
      </c>
      <c r="Q57" s="56"/>
    </row>
    <row r="58" spans="1:17" ht="39.9" customHeight="1">
      <c r="A58" s="474"/>
      <c r="B58" s="469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479" t="s">
        <v>119</v>
      </c>
      <c r="B59" s="479" t="s">
        <v>118</v>
      </c>
      <c r="C59" s="479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485"/>
      <c r="B60" s="485"/>
      <c r="C60" s="485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485"/>
      <c r="B61" s="485"/>
      <c r="C61" s="480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480"/>
      <c r="B62" s="480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474" t="s">
        <v>120</v>
      </c>
      <c r="B63" s="469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474"/>
      <c r="B64" s="469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478" t="s">
        <v>122</v>
      </c>
      <c r="B65" s="475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478"/>
      <c r="B66" s="475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474" t="s">
        <v>124</v>
      </c>
      <c r="B67" s="469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474"/>
      <c r="B68" s="469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481" t="s">
        <v>126</v>
      </c>
      <c r="B69" s="476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482"/>
      <c r="B70" s="477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464" t="s">
        <v>254</v>
      </c>
      <c r="C73" s="464"/>
      <c r="D73" s="464"/>
      <c r="E73" s="464"/>
      <c r="F73" s="464"/>
      <c r="G73" s="464"/>
      <c r="H73" s="464"/>
      <c r="I73" s="464"/>
      <c r="J73" s="464"/>
      <c r="K73" s="464"/>
      <c r="L73" s="464"/>
      <c r="M73" s="464"/>
      <c r="N73" s="464"/>
      <c r="O73" s="464"/>
      <c r="P73" s="464"/>
      <c r="Q73" s="464"/>
      <c r="R73" s="464"/>
      <c r="S73" s="464"/>
      <c r="T73" s="464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465" t="s">
        <v>215</v>
      </c>
      <c r="C79" s="465"/>
      <c r="D79" s="465"/>
      <c r="E79" s="465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52"/>
  <sheetViews>
    <sheetView workbookViewId="0">
      <selection activeCell="H43" sqref="H43"/>
    </sheetView>
  </sheetViews>
  <sheetFormatPr defaultColWidth="9.109375" defaultRowHeight="13.8"/>
  <cols>
    <col min="1" max="9" width="9.109375" style="389"/>
    <col min="10" max="10" width="12.44140625" style="389" customWidth="1"/>
    <col min="11" max="16384" width="9.109375" style="389"/>
  </cols>
  <sheetData>
    <row r="1" spans="1:14">
      <c r="A1" s="12"/>
      <c r="B1" s="12"/>
      <c r="C1" s="12"/>
      <c r="D1" s="12"/>
      <c r="E1" s="12"/>
      <c r="F1" s="501" t="s">
        <v>353</v>
      </c>
      <c r="G1" s="501"/>
      <c r="H1" s="501"/>
      <c r="I1" s="501"/>
      <c r="J1" s="501"/>
    </row>
    <row r="2" spans="1:14" ht="15.6">
      <c r="A2" s="12"/>
      <c r="B2" s="12"/>
      <c r="C2" s="12"/>
      <c r="D2" s="12"/>
      <c r="E2" s="502" t="s">
        <v>354</v>
      </c>
      <c r="F2" s="502"/>
      <c r="G2" s="502"/>
      <c r="H2" s="502"/>
      <c r="I2" s="502"/>
      <c r="J2" s="502"/>
    </row>
    <row r="3" spans="1:14" ht="15.6">
      <c r="A3" s="12"/>
      <c r="B3" s="12"/>
      <c r="C3" s="12"/>
      <c r="D3" s="12"/>
      <c r="E3" s="499" t="s">
        <v>355</v>
      </c>
      <c r="F3" s="499"/>
      <c r="G3" s="499"/>
      <c r="H3" s="499"/>
      <c r="I3" s="499"/>
      <c r="J3" s="499"/>
    </row>
    <row r="4" spans="1:14" ht="15.75" customHeight="1">
      <c r="A4" s="12"/>
      <c r="B4" s="12"/>
      <c r="C4" s="12"/>
      <c r="D4" s="12"/>
      <c r="E4" s="499" t="s">
        <v>356</v>
      </c>
      <c r="F4" s="499"/>
      <c r="G4" s="499"/>
      <c r="H4" s="499"/>
      <c r="I4" s="499"/>
      <c r="J4" s="499"/>
    </row>
    <row r="5" spans="1:14" ht="15.6">
      <c r="A5" s="12"/>
      <c r="B5" s="12"/>
      <c r="C5" s="12"/>
      <c r="D5" s="12"/>
      <c r="E5" s="390"/>
      <c r="F5" s="498"/>
      <c r="G5" s="498"/>
      <c r="H5" s="498"/>
      <c r="I5" s="498"/>
      <c r="J5" s="498"/>
      <c r="K5" s="12"/>
      <c r="L5" s="12"/>
      <c r="M5" s="12"/>
      <c r="N5" s="12"/>
    </row>
    <row r="6" spans="1:14">
      <c r="A6" s="12"/>
      <c r="B6" s="12"/>
      <c r="C6" s="12"/>
      <c r="D6" s="12"/>
      <c r="E6" s="12"/>
      <c r="F6" s="12"/>
      <c r="K6" s="12"/>
      <c r="L6" s="12"/>
      <c r="M6" s="12"/>
      <c r="N6" s="12"/>
    </row>
    <row r="7" spans="1:14" ht="15.6">
      <c r="K7" s="391"/>
      <c r="L7" s="391"/>
      <c r="M7" s="12"/>
      <c r="N7" s="12"/>
    </row>
    <row r="8" spans="1:14">
      <c r="K8" s="12"/>
      <c r="L8" s="12"/>
      <c r="M8" s="12"/>
      <c r="N8" s="12"/>
    </row>
    <row r="9" spans="1:14">
      <c r="K9" s="12"/>
      <c r="L9" s="12"/>
      <c r="M9" s="12"/>
      <c r="N9" s="12"/>
    </row>
    <row r="10" spans="1:14">
      <c r="K10" s="12"/>
      <c r="L10" s="12"/>
      <c r="M10" s="12"/>
      <c r="N10" s="12"/>
    </row>
    <row r="11" spans="1:14">
      <c r="K11" s="12"/>
      <c r="L11" s="12"/>
      <c r="M11" s="12"/>
      <c r="N11" s="12"/>
    </row>
    <row r="12" spans="1:14">
      <c r="A12" s="12"/>
      <c r="B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27.75" customHeight="1">
      <c r="K13" s="12"/>
      <c r="L13" s="12"/>
      <c r="M13" s="12"/>
      <c r="N13" s="12"/>
    </row>
    <row r="14" spans="1:14" ht="15" customHeight="1">
      <c r="K14" s="12"/>
      <c r="L14" s="12"/>
      <c r="M14" s="12"/>
      <c r="N14" s="12"/>
    </row>
    <row r="15" spans="1:14" ht="18.75" customHeight="1">
      <c r="K15" s="12"/>
      <c r="L15" s="12"/>
      <c r="M15" s="12"/>
      <c r="N15" s="12"/>
    </row>
    <row r="16" spans="1:14" ht="15.75" customHeight="1">
      <c r="K16" s="12"/>
      <c r="L16" s="12"/>
      <c r="M16" s="12"/>
      <c r="N16" s="12"/>
    </row>
    <row r="17" spans="1:14" hidden="1">
      <c r="K17" s="12"/>
      <c r="L17" s="12"/>
      <c r="M17" s="12"/>
      <c r="N17" s="12"/>
    </row>
    <row r="18" spans="1:14" hidden="1">
      <c r="K18" s="12"/>
      <c r="L18" s="12"/>
      <c r="M18" s="12"/>
      <c r="N18" s="12"/>
    </row>
    <row r="19" spans="1:14">
      <c r="A19" s="494"/>
      <c r="B19" s="494"/>
      <c r="C19" s="494"/>
      <c r="D19" s="494"/>
      <c r="E19" s="494"/>
      <c r="F19" s="494"/>
      <c r="G19" s="494"/>
      <c r="H19" s="494"/>
      <c r="I19" s="494"/>
      <c r="J19" s="494"/>
      <c r="K19" s="12"/>
      <c r="L19" s="12"/>
      <c r="M19" s="12"/>
      <c r="N19" s="12"/>
    </row>
    <row r="20" spans="1:14" ht="22.8">
      <c r="A20" s="497" t="s">
        <v>357</v>
      </c>
      <c r="B20" s="497"/>
      <c r="C20" s="497"/>
      <c r="D20" s="497"/>
      <c r="E20" s="497"/>
      <c r="F20" s="497"/>
      <c r="G20" s="497"/>
      <c r="H20" s="497"/>
      <c r="I20" s="497"/>
      <c r="J20" s="497"/>
      <c r="K20" s="12"/>
      <c r="L20" s="12"/>
      <c r="M20" s="12"/>
      <c r="N20" s="12"/>
    </row>
    <row r="21" spans="1:14" ht="18">
      <c r="A21" s="491" t="s">
        <v>362</v>
      </c>
      <c r="B21" s="491"/>
      <c r="C21" s="491"/>
      <c r="D21" s="491"/>
      <c r="E21" s="491"/>
      <c r="F21" s="491"/>
      <c r="G21" s="491"/>
      <c r="H21" s="491"/>
      <c r="I21" s="491"/>
      <c r="J21" s="491"/>
      <c r="K21" s="12"/>
      <c r="L21" s="12"/>
      <c r="M21" s="12"/>
      <c r="N21" s="12"/>
    </row>
    <row r="22" spans="1:14" ht="24.75" customHeight="1">
      <c r="A22" s="492" t="s">
        <v>359</v>
      </c>
      <c r="B22" s="492"/>
      <c r="C22" s="492"/>
      <c r="D22" s="492"/>
      <c r="E22" s="492"/>
      <c r="F22" s="492"/>
      <c r="G22" s="492"/>
      <c r="H22" s="492"/>
      <c r="I22" s="492"/>
      <c r="J22" s="492"/>
      <c r="K22" s="12"/>
      <c r="L22" s="12"/>
      <c r="M22" s="12"/>
      <c r="N22" s="12"/>
    </row>
    <row r="23" spans="1:14">
      <c r="A23" s="493" t="s">
        <v>358</v>
      </c>
      <c r="B23" s="493"/>
      <c r="C23" s="493"/>
      <c r="D23" s="493"/>
      <c r="E23" s="493"/>
      <c r="F23" s="493"/>
      <c r="G23" s="493"/>
      <c r="H23" s="493"/>
      <c r="I23" s="493"/>
      <c r="J23" s="493"/>
      <c r="K23" s="12"/>
      <c r="L23" s="12"/>
      <c r="M23" s="12"/>
      <c r="N23" s="12"/>
    </row>
    <row r="24" spans="1:14" ht="4.5" customHeight="1">
      <c r="A24" s="493"/>
      <c r="B24" s="493"/>
      <c r="C24" s="493"/>
      <c r="D24" s="493"/>
      <c r="E24" s="493"/>
      <c r="F24" s="493"/>
      <c r="G24" s="493"/>
      <c r="H24" s="493"/>
      <c r="I24" s="493"/>
      <c r="J24" s="493"/>
      <c r="K24" s="12"/>
      <c r="L24" s="12"/>
      <c r="M24" s="12"/>
      <c r="N24" s="12"/>
    </row>
    <row r="25" spans="1:14" hidden="1">
      <c r="A25" s="493"/>
      <c r="B25" s="493"/>
      <c r="C25" s="493"/>
      <c r="D25" s="493"/>
      <c r="E25" s="493"/>
      <c r="F25" s="493"/>
      <c r="G25" s="493"/>
      <c r="H25" s="493"/>
      <c r="I25" s="493"/>
      <c r="J25" s="493"/>
      <c r="K25" s="12"/>
      <c r="L25" s="12"/>
      <c r="M25" s="12"/>
      <c r="N25" s="12"/>
    </row>
    <row r="26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9" spans="1:14" ht="53.25" customHeight="1">
      <c r="G29" s="495"/>
      <c r="H29" s="495"/>
      <c r="I29" s="495"/>
      <c r="J29" s="495"/>
    </row>
    <row r="30" spans="1:14" ht="21.75" customHeight="1">
      <c r="G30" s="496"/>
      <c r="H30" s="496"/>
      <c r="I30" s="496"/>
      <c r="J30" s="496"/>
    </row>
    <row r="31" spans="1:14" ht="15.6">
      <c r="G31" s="499"/>
      <c r="H31" s="499"/>
      <c r="I31" s="499"/>
      <c r="J31" s="499"/>
    </row>
    <row r="38" spans="1:10" ht="15.6">
      <c r="E38" s="500"/>
      <c r="F38" s="500"/>
      <c r="G38" s="500"/>
      <c r="H38" s="500"/>
    </row>
    <row r="39" spans="1:10" ht="53.25" customHeight="1">
      <c r="G39" s="495" t="s">
        <v>361</v>
      </c>
      <c r="H39" s="495"/>
      <c r="I39" s="495"/>
      <c r="J39" s="495"/>
    </row>
    <row r="40" spans="1:10" ht="15.6">
      <c r="G40" s="498" t="s">
        <v>360</v>
      </c>
      <c r="H40" s="498"/>
      <c r="I40" s="498"/>
      <c r="J40" s="498"/>
    </row>
    <row r="42" spans="1:10" ht="18">
      <c r="A42" s="491"/>
      <c r="B42" s="491"/>
      <c r="C42" s="491"/>
      <c r="D42" s="491"/>
      <c r="E42" s="491"/>
      <c r="F42" s="491"/>
      <c r="G42" s="491"/>
      <c r="H42" s="491"/>
      <c r="I42" s="491"/>
      <c r="J42" s="491"/>
    </row>
    <row r="50" spans="5:14" ht="18">
      <c r="K50" s="392"/>
      <c r="L50" s="392"/>
      <c r="M50" s="392"/>
      <c r="N50" s="392"/>
    </row>
    <row r="52" spans="5:14">
      <c r="E52" s="389">
        <v>2019</v>
      </c>
    </row>
  </sheetData>
  <mergeCells count="17">
    <mergeCell ref="F1:J1"/>
    <mergeCell ref="E2:J2"/>
    <mergeCell ref="E3:J3"/>
    <mergeCell ref="E4:J4"/>
    <mergeCell ref="F5:J5"/>
    <mergeCell ref="A42:J42"/>
    <mergeCell ref="A21:J21"/>
    <mergeCell ref="A22:J22"/>
    <mergeCell ref="A23:J25"/>
    <mergeCell ref="A19:J19"/>
    <mergeCell ref="G29:J29"/>
    <mergeCell ref="G30:J30"/>
    <mergeCell ref="A20:J20"/>
    <mergeCell ref="G39:J39"/>
    <mergeCell ref="G40:J40"/>
    <mergeCell ref="G31:J31"/>
    <mergeCell ref="E38:H38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C204"/>
  <sheetViews>
    <sheetView tabSelected="1" view="pageBreakPreview" zoomScale="80" zoomScaleNormal="87" zoomScaleSheetLayoutView="80" workbookViewId="0">
      <pane xSplit="5" ySplit="14" topLeftCell="F48" activePane="bottomRight" state="frozen"/>
      <selection pane="topRight" activeCell="F1" sqref="F1"/>
      <selection pane="bottomLeft" activeCell="A15" sqref="A15"/>
      <selection pane="bottomRight" activeCell="A3" sqref="A3:BB3"/>
    </sheetView>
  </sheetViews>
  <sheetFormatPr defaultColWidth="9.109375" defaultRowHeight="13.2"/>
  <cols>
    <col min="1" max="1" width="8" style="190" customWidth="1"/>
    <col min="2" max="2" width="26.88671875" style="190" customWidth="1"/>
    <col min="3" max="3" width="28.109375" style="190" customWidth="1"/>
    <col min="4" max="4" width="20.6640625" style="191" customWidth="1"/>
    <col min="5" max="5" width="12.88671875" style="192" customWidth="1"/>
    <col min="6" max="6" width="12.44140625" style="192" customWidth="1"/>
    <col min="7" max="7" width="8.5546875" style="192" customWidth="1"/>
    <col min="8" max="8" width="12" style="409" customWidth="1"/>
    <col min="9" max="9" width="10.33203125" style="409" customWidth="1"/>
    <col min="10" max="10" width="6" style="409" customWidth="1"/>
    <col min="11" max="11" width="11.5546875" style="190" customWidth="1"/>
    <col min="12" max="12" width="6.88671875" style="190" customWidth="1"/>
    <col min="13" max="13" width="7" style="190" customWidth="1"/>
    <col min="14" max="14" width="10.88671875" style="190" customWidth="1"/>
    <col min="15" max="15" width="8.33203125" style="190" customWidth="1"/>
    <col min="16" max="16" width="6.6640625" style="190" customWidth="1"/>
    <col min="17" max="17" width="11.44140625" style="190" customWidth="1"/>
    <col min="18" max="18" width="8.6640625" style="190" customWidth="1"/>
    <col min="19" max="19" width="7" style="190" customWidth="1"/>
    <col min="20" max="20" width="12.44140625" style="190" customWidth="1"/>
    <col min="21" max="21" width="8.109375" style="190" customWidth="1"/>
    <col min="22" max="22" width="8.33203125" style="190" customWidth="1"/>
    <col min="23" max="23" width="12.33203125" style="190" customWidth="1"/>
    <col min="24" max="25" width="7.6640625" style="190" customWidth="1"/>
    <col min="26" max="26" width="11.33203125" style="190" customWidth="1"/>
    <col min="27" max="27" width="5.88671875" style="190" hidden="1" customWidth="1"/>
    <col min="28" max="28" width="6.88671875" style="190" hidden="1" customWidth="1"/>
    <col min="29" max="30" width="6.88671875" style="190" customWidth="1"/>
    <col min="31" max="31" width="11.33203125" style="190" customWidth="1"/>
    <col min="32" max="32" width="5.5546875" style="190" hidden="1" customWidth="1"/>
    <col min="33" max="33" width="7.5546875" style="190" hidden="1" customWidth="1"/>
    <col min="34" max="35" width="7.5546875" style="190" customWidth="1"/>
    <col min="36" max="36" width="12.6640625" style="190" customWidth="1"/>
    <col min="37" max="37" width="6" style="190" hidden="1" customWidth="1"/>
    <col min="38" max="38" width="7.88671875" style="190" hidden="1" customWidth="1"/>
    <col min="39" max="40" width="7.88671875" style="190" customWidth="1"/>
    <col min="41" max="41" width="10.88671875" style="190" customWidth="1"/>
    <col min="42" max="42" width="6.44140625" style="190" hidden="1" customWidth="1"/>
    <col min="43" max="43" width="0.6640625" style="190" hidden="1" customWidth="1"/>
    <col min="44" max="44" width="6" style="190" customWidth="1"/>
    <col min="45" max="45" width="6.88671875" style="190" customWidth="1"/>
    <col min="46" max="46" width="12.33203125" style="190" customWidth="1"/>
    <col min="47" max="47" width="5" style="190" hidden="1" customWidth="1"/>
    <col min="48" max="48" width="7.109375" style="190" hidden="1" customWidth="1"/>
    <col min="49" max="49" width="7.109375" style="190" customWidth="1"/>
    <col min="50" max="50" width="10" style="190" customWidth="1"/>
    <col min="51" max="51" width="13.33203125" style="190" customWidth="1"/>
    <col min="52" max="52" width="7.6640625" style="190" customWidth="1"/>
    <col min="53" max="53" width="7" style="190" customWidth="1"/>
    <col min="54" max="54" width="13.6640625" style="133" customWidth="1"/>
    <col min="55" max="55" width="10.5546875" style="133" customWidth="1"/>
    <col min="56" max="16384" width="9.109375" style="133"/>
  </cols>
  <sheetData>
    <row r="1" spans="1:55" ht="18">
      <c r="BB1" s="193" t="s">
        <v>277</v>
      </c>
    </row>
    <row r="2" spans="1:55" s="194" customFormat="1" ht="24" customHeight="1">
      <c r="A2" s="606" t="s">
        <v>332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  <c r="AS2" s="606"/>
      <c r="AT2" s="606"/>
      <c r="AU2" s="606"/>
      <c r="AV2" s="606"/>
      <c r="AW2" s="606"/>
      <c r="AX2" s="606"/>
      <c r="AY2" s="606"/>
      <c r="AZ2" s="606"/>
      <c r="BA2" s="606"/>
      <c r="BB2" s="606"/>
    </row>
    <row r="3" spans="1:55" s="195" customFormat="1" ht="17.25" customHeight="1">
      <c r="A3" s="607" t="s">
        <v>369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8"/>
      <c r="AF3" s="608"/>
      <c r="AG3" s="608"/>
      <c r="AH3" s="608"/>
      <c r="AI3" s="608"/>
      <c r="AJ3" s="608"/>
      <c r="AK3" s="608"/>
      <c r="AL3" s="608"/>
      <c r="AM3" s="608"/>
      <c r="AN3" s="608"/>
      <c r="AO3" s="608"/>
      <c r="AP3" s="608"/>
      <c r="AQ3" s="608"/>
      <c r="AR3" s="608"/>
      <c r="AS3" s="608"/>
      <c r="AT3" s="608"/>
      <c r="AU3" s="608"/>
      <c r="AV3" s="608"/>
      <c r="AW3" s="608"/>
      <c r="AX3" s="608"/>
      <c r="AY3" s="608"/>
      <c r="AZ3" s="608"/>
      <c r="BA3" s="608"/>
      <c r="BB3" s="608"/>
    </row>
    <row r="4" spans="1:55" s="196" customFormat="1" ht="17.25" customHeight="1">
      <c r="A4" s="609" t="s">
        <v>262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609"/>
      <c r="AV4" s="609"/>
      <c r="AW4" s="609"/>
      <c r="AX4" s="609"/>
      <c r="AY4" s="609"/>
      <c r="AZ4" s="609"/>
      <c r="BA4" s="609"/>
      <c r="BB4" s="609"/>
    </row>
    <row r="5" spans="1:55" ht="13.8" thickBot="1">
      <c r="A5" s="610"/>
      <c r="B5" s="610"/>
      <c r="C5" s="610"/>
      <c r="D5" s="610"/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  <c r="Z5" s="610"/>
      <c r="AA5" s="610"/>
      <c r="AB5" s="610"/>
      <c r="AC5" s="610"/>
      <c r="AD5" s="610"/>
      <c r="AE5" s="610"/>
      <c r="AF5" s="610"/>
      <c r="AG5" s="610"/>
      <c r="AH5" s="610"/>
      <c r="AI5" s="610"/>
      <c r="AJ5" s="610"/>
      <c r="AK5" s="610"/>
      <c r="AL5" s="610"/>
      <c r="AM5" s="610"/>
      <c r="AN5" s="610"/>
      <c r="AO5" s="610"/>
      <c r="AP5" s="197"/>
      <c r="AQ5" s="197"/>
      <c r="AR5" s="197"/>
      <c r="AS5" s="197"/>
      <c r="AT5" s="133"/>
      <c r="AU5" s="133"/>
      <c r="AV5" s="133"/>
      <c r="AW5" s="133"/>
      <c r="AX5" s="133"/>
      <c r="AY5" s="198"/>
      <c r="AZ5" s="198"/>
      <c r="BA5" s="198"/>
      <c r="BB5" s="199" t="s">
        <v>257</v>
      </c>
    </row>
    <row r="6" spans="1:55" ht="15" customHeight="1">
      <c r="A6" s="611" t="s">
        <v>0</v>
      </c>
      <c r="B6" s="613" t="s">
        <v>269</v>
      </c>
      <c r="C6" s="613" t="s">
        <v>259</v>
      </c>
      <c r="D6" s="613" t="s">
        <v>40</v>
      </c>
      <c r="E6" s="616" t="s">
        <v>256</v>
      </c>
      <c r="F6" s="617"/>
      <c r="G6" s="618"/>
      <c r="H6" s="619" t="s">
        <v>255</v>
      </c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620"/>
      <c r="AH6" s="620"/>
      <c r="AI6" s="620"/>
      <c r="AJ6" s="620"/>
      <c r="AK6" s="620"/>
      <c r="AL6" s="620"/>
      <c r="AM6" s="620"/>
      <c r="AN6" s="620"/>
      <c r="AO6" s="620"/>
      <c r="AP6" s="620"/>
      <c r="AQ6" s="620"/>
      <c r="AR6" s="620"/>
      <c r="AS6" s="620"/>
      <c r="AT6" s="620"/>
      <c r="AU6" s="620"/>
      <c r="AV6" s="620"/>
      <c r="AW6" s="620"/>
      <c r="AX6" s="620"/>
      <c r="AY6" s="620"/>
      <c r="AZ6" s="620"/>
      <c r="BA6" s="621"/>
      <c r="BB6" s="622" t="s">
        <v>286</v>
      </c>
    </row>
    <row r="7" spans="1:55" ht="28.5" customHeight="1">
      <c r="A7" s="584"/>
      <c r="B7" s="614"/>
      <c r="C7" s="614"/>
      <c r="D7" s="614"/>
      <c r="E7" s="625" t="s">
        <v>285</v>
      </c>
      <c r="F7" s="625" t="s">
        <v>287</v>
      </c>
      <c r="G7" s="626" t="s">
        <v>19</v>
      </c>
      <c r="H7" s="628" t="s">
        <v>17</v>
      </c>
      <c r="I7" s="629"/>
      <c r="J7" s="630"/>
      <c r="K7" s="585" t="s">
        <v>18</v>
      </c>
      <c r="L7" s="586"/>
      <c r="M7" s="589"/>
      <c r="N7" s="585" t="s">
        <v>22</v>
      </c>
      <c r="O7" s="586"/>
      <c r="P7" s="589"/>
      <c r="Q7" s="585" t="s">
        <v>24</v>
      </c>
      <c r="R7" s="586"/>
      <c r="S7" s="589"/>
      <c r="T7" s="585" t="s">
        <v>25</v>
      </c>
      <c r="U7" s="586"/>
      <c r="V7" s="589"/>
      <c r="W7" s="585" t="s">
        <v>26</v>
      </c>
      <c r="X7" s="586"/>
      <c r="Y7" s="589"/>
      <c r="Z7" s="585" t="s">
        <v>28</v>
      </c>
      <c r="AA7" s="586"/>
      <c r="AB7" s="586"/>
      <c r="AC7" s="587"/>
      <c r="AD7" s="588"/>
      <c r="AE7" s="585" t="s">
        <v>29</v>
      </c>
      <c r="AF7" s="586"/>
      <c r="AG7" s="586"/>
      <c r="AH7" s="587"/>
      <c r="AI7" s="588"/>
      <c r="AJ7" s="585" t="s">
        <v>30</v>
      </c>
      <c r="AK7" s="586"/>
      <c r="AL7" s="586"/>
      <c r="AM7" s="587"/>
      <c r="AN7" s="588"/>
      <c r="AO7" s="585" t="s">
        <v>32</v>
      </c>
      <c r="AP7" s="586"/>
      <c r="AQ7" s="586"/>
      <c r="AR7" s="587"/>
      <c r="AS7" s="588"/>
      <c r="AT7" s="585" t="s">
        <v>33</v>
      </c>
      <c r="AU7" s="586"/>
      <c r="AV7" s="586"/>
      <c r="AW7" s="587"/>
      <c r="AX7" s="588"/>
      <c r="AY7" s="585" t="s">
        <v>34</v>
      </c>
      <c r="AZ7" s="586"/>
      <c r="BA7" s="589"/>
      <c r="BB7" s="623"/>
    </row>
    <row r="8" spans="1:55" ht="40.950000000000003" customHeight="1">
      <c r="A8" s="612"/>
      <c r="B8" s="615"/>
      <c r="C8" s="615"/>
      <c r="D8" s="615"/>
      <c r="E8" s="615"/>
      <c r="F8" s="615"/>
      <c r="G8" s="627"/>
      <c r="H8" s="410" t="s">
        <v>20</v>
      </c>
      <c r="I8" s="411" t="s">
        <v>21</v>
      </c>
      <c r="J8" s="412" t="s">
        <v>19</v>
      </c>
      <c r="K8" s="200" t="s">
        <v>20</v>
      </c>
      <c r="L8" s="200" t="s">
        <v>21</v>
      </c>
      <c r="M8" s="201" t="s">
        <v>19</v>
      </c>
      <c r="N8" s="202" t="s">
        <v>20</v>
      </c>
      <c r="O8" s="200" t="s">
        <v>21</v>
      </c>
      <c r="P8" s="203" t="s">
        <v>19</v>
      </c>
      <c r="Q8" s="204" t="s">
        <v>20</v>
      </c>
      <c r="R8" s="200" t="s">
        <v>21</v>
      </c>
      <c r="S8" s="203" t="s">
        <v>19</v>
      </c>
      <c r="T8" s="204" t="s">
        <v>20</v>
      </c>
      <c r="U8" s="200" t="s">
        <v>21</v>
      </c>
      <c r="V8" s="203" t="s">
        <v>19</v>
      </c>
      <c r="W8" s="204" t="s">
        <v>20</v>
      </c>
      <c r="X8" s="200" t="s">
        <v>21</v>
      </c>
      <c r="Y8" s="203" t="s">
        <v>19</v>
      </c>
      <c r="Z8" s="204" t="s">
        <v>20</v>
      </c>
      <c r="AA8" s="200" t="s">
        <v>21</v>
      </c>
      <c r="AB8" s="203" t="s">
        <v>19</v>
      </c>
      <c r="AC8" s="200" t="s">
        <v>21</v>
      </c>
      <c r="AD8" s="203" t="s">
        <v>19</v>
      </c>
      <c r="AE8" s="204" t="s">
        <v>20</v>
      </c>
      <c r="AF8" s="205" t="s">
        <v>21</v>
      </c>
      <c r="AG8" s="203" t="s">
        <v>19</v>
      </c>
      <c r="AH8" s="200" t="s">
        <v>21</v>
      </c>
      <c r="AI8" s="203" t="s">
        <v>19</v>
      </c>
      <c r="AJ8" s="204" t="s">
        <v>20</v>
      </c>
      <c r="AK8" s="205" t="s">
        <v>21</v>
      </c>
      <c r="AL8" s="203" t="s">
        <v>19</v>
      </c>
      <c r="AM8" s="200" t="s">
        <v>21</v>
      </c>
      <c r="AN8" s="203" t="s">
        <v>19</v>
      </c>
      <c r="AO8" s="204" t="s">
        <v>20</v>
      </c>
      <c r="AP8" s="205" t="s">
        <v>21</v>
      </c>
      <c r="AQ8" s="203" t="s">
        <v>19</v>
      </c>
      <c r="AR8" s="200" t="s">
        <v>21</v>
      </c>
      <c r="AS8" s="203" t="s">
        <v>19</v>
      </c>
      <c r="AT8" s="204" t="s">
        <v>20</v>
      </c>
      <c r="AU8" s="205" t="s">
        <v>21</v>
      </c>
      <c r="AV8" s="203" t="s">
        <v>19</v>
      </c>
      <c r="AW8" s="200" t="s">
        <v>21</v>
      </c>
      <c r="AX8" s="203" t="s">
        <v>19</v>
      </c>
      <c r="AY8" s="204" t="s">
        <v>20</v>
      </c>
      <c r="AZ8" s="200" t="s">
        <v>21</v>
      </c>
      <c r="BA8" s="203" t="s">
        <v>19</v>
      </c>
      <c r="BB8" s="624"/>
    </row>
    <row r="9" spans="1:55" s="218" customFormat="1" ht="16.2" thickBot="1">
      <c r="A9" s="206">
        <v>1</v>
      </c>
      <c r="B9" s="207">
        <v>2</v>
      </c>
      <c r="C9" s="207">
        <v>3</v>
      </c>
      <c r="D9" s="207">
        <v>4</v>
      </c>
      <c r="E9" s="208">
        <v>5</v>
      </c>
      <c r="F9" s="209">
        <v>6</v>
      </c>
      <c r="G9" s="210">
        <v>7</v>
      </c>
      <c r="H9" s="413">
        <v>8</v>
      </c>
      <c r="I9" s="414">
        <v>9</v>
      </c>
      <c r="J9" s="415">
        <v>10</v>
      </c>
      <c r="K9" s="211">
        <v>11</v>
      </c>
      <c r="L9" s="209">
        <v>12</v>
      </c>
      <c r="M9" s="212">
        <v>13</v>
      </c>
      <c r="N9" s="211">
        <v>14</v>
      </c>
      <c r="O9" s="209">
        <v>15</v>
      </c>
      <c r="P9" s="212">
        <v>16</v>
      </c>
      <c r="Q9" s="211">
        <v>17</v>
      </c>
      <c r="R9" s="209">
        <v>18</v>
      </c>
      <c r="S9" s="213">
        <v>19</v>
      </c>
      <c r="T9" s="211">
        <v>20</v>
      </c>
      <c r="U9" s="209">
        <v>21</v>
      </c>
      <c r="V9" s="213">
        <v>22</v>
      </c>
      <c r="W9" s="211">
        <v>23</v>
      </c>
      <c r="X9" s="209">
        <v>24</v>
      </c>
      <c r="Y9" s="213">
        <v>25</v>
      </c>
      <c r="Z9" s="211">
        <v>26</v>
      </c>
      <c r="AA9" s="209">
        <v>24</v>
      </c>
      <c r="AB9" s="213">
        <v>25</v>
      </c>
      <c r="AC9" s="209">
        <v>27</v>
      </c>
      <c r="AD9" s="212">
        <v>28</v>
      </c>
      <c r="AE9" s="214">
        <v>29</v>
      </c>
      <c r="AF9" s="215">
        <v>30</v>
      </c>
      <c r="AG9" s="213">
        <v>31</v>
      </c>
      <c r="AH9" s="209">
        <v>30</v>
      </c>
      <c r="AI9" s="212">
        <v>31</v>
      </c>
      <c r="AJ9" s="214">
        <v>32</v>
      </c>
      <c r="AK9" s="215">
        <v>33</v>
      </c>
      <c r="AL9" s="213">
        <v>34</v>
      </c>
      <c r="AM9" s="209">
        <v>33</v>
      </c>
      <c r="AN9" s="212">
        <v>34</v>
      </c>
      <c r="AO9" s="214">
        <v>35</v>
      </c>
      <c r="AP9" s="215">
        <v>36</v>
      </c>
      <c r="AQ9" s="213">
        <v>37</v>
      </c>
      <c r="AR9" s="209">
        <v>36</v>
      </c>
      <c r="AS9" s="212">
        <v>37</v>
      </c>
      <c r="AT9" s="214">
        <v>38</v>
      </c>
      <c r="AU9" s="215">
        <v>39</v>
      </c>
      <c r="AV9" s="213">
        <v>40</v>
      </c>
      <c r="AW9" s="209">
        <v>39</v>
      </c>
      <c r="AX9" s="212">
        <v>40</v>
      </c>
      <c r="AY9" s="209">
        <v>41</v>
      </c>
      <c r="AZ9" s="216">
        <v>42</v>
      </c>
      <c r="BA9" s="213">
        <v>43</v>
      </c>
      <c r="BB9" s="217">
        <v>44</v>
      </c>
    </row>
    <row r="10" spans="1:55" ht="19.5" customHeight="1">
      <c r="A10" s="600" t="s">
        <v>283</v>
      </c>
      <c r="B10" s="601"/>
      <c r="C10" s="602"/>
      <c r="D10" s="330" t="s">
        <v>258</v>
      </c>
      <c r="E10" s="121">
        <f>E11+E12+E13+E14</f>
        <v>209475.99999999997</v>
      </c>
      <c r="F10" s="125">
        <f>F13+F14</f>
        <v>11383.1</v>
      </c>
      <c r="G10" s="153">
        <f t="shared" ref="G10" si="0">F10/E10*100</f>
        <v>5.4340831407893999</v>
      </c>
      <c r="H10" s="416">
        <f>H11+H12+H13+H14</f>
        <v>11383.1</v>
      </c>
      <c r="I10" s="416">
        <f t="shared" ref="I10:BA10" si="1">I11+I12+I13+I14</f>
        <v>11383.1</v>
      </c>
      <c r="J10" s="416">
        <f t="shared" si="1"/>
        <v>0</v>
      </c>
      <c r="K10" s="126">
        <f t="shared" si="1"/>
        <v>14425</v>
      </c>
      <c r="L10" s="126">
        <f t="shared" si="1"/>
        <v>0</v>
      </c>
      <c r="M10" s="126">
        <f t="shared" si="1"/>
        <v>0</v>
      </c>
      <c r="N10" s="126">
        <f t="shared" si="1"/>
        <v>18726.5</v>
      </c>
      <c r="O10" s="126">
        <f t="shared" si="1"/>
        <v>0</v>
      </c>
      <c r="P10" s="126">
        <f t="shared" si="1"/>
        <v>0</v>
      </c>
      <c r="Q10" s="176">
        <f t="shared" si="1"/>
        <v>12691.800000000001</v>
      </c>
      <c r="R10" s="176">
        <f t="shared" si="1"/>
        <v>0</v>
      </c>
      <c r="S10" s="176">
        <f t="shared" si="1"/>
        <v>0</v>
      </c>
      <c r="T10" s="176">
        <f t="shared" si="1"/>
        <v>13924.1</v>
      </c>
      <c r="U10" s="176">
        <f t="shared" si="1"/>
        <v>0</v>
      </c>
      <c r="V10" s="176">
        <f t="shared" si="1"/>
        <v>0</v>
      </c>
      <c r="W10" s="176">
        <f t="shared" si="1"/>
        <v>13534.2</v>
      </c>
      <c r="X10" s="176">
        <f t="shared" si="1"/>
        <v>0</v>
      </c>
      <c r="Y10" s="176">
        <f t="shared" si="1"/>
        <v>0</v>
      </c>
      <c r="Z10" s="126">
        <f t="shared" si="1"/>
        <v>11616.4</v>
      </c>
      <c r="AA10" s="126">
        <f t="shared" si="1"/>
        <v>0</v>
      </c>
      <c r="AB10" s="126">
        <f t="shared" si="1"/>
        <v>0</v>
      </c>
      <c r="AC10" s="126">
        <f t="shared" si="1"/>
        <v>0</v>
      </c>
      <c r="AD10" s="126">
        <f t="shared" si="1"/>
        <v>0</v>
      </c>
      <c r="AE10" s="126">
        <f t="shared" si="1"/>
        <v>11594.8</v>
      </c>
      <c r="AF10" s="126">
        <f t="shared" si="1"/>
        <v>0</v>
      </c>
      <c r="AG10" s="126">
        <f t="shared" si="1"/>
        <v>0</v>
      </c>
      <c r="AH10" s="126">
        <f t="shared" si="1"/>
        <v>0</v>
      </c>
      <c r="AI10" s="126">
        <f t="shared" si="1"/>
        <v>0</v>
      </c>
      <c r="AJ10" s="126">
        <f t="shared" si="1"/>
        <v>11911.4</v>
      </c>
      <c r="AK10" s="126">
        <f t="shared" si="1"/>
        <v>0</v>
      </c>
      <c r="AL10" s="126">
        <f t="shared" si="1"/>
        <v>0</v>
      </c>
      <c r="AM10" s="126">
        <f t="shared" si="1"/>
        <v>0</v>
      </c>
      <c r="AN10" s="126">
        <f t="shared" si="1"/>
        <v>0</v>
      </c>
      <c r="AO10" s="126">
        <f t="shared" si="1"/>
        <v>62846.799999999988</v>
      </c>
      <c r="AP10" s="126">
        <f t="shared" si="1"/>
        <v>0</v>
      </c>
      <c r="AQ10" s="126">
        <f t="shared" si="1"/>
        <v>0</v>
      </c>
      <c r="AR10" s="126">
        <f t="shared" si="1"/>
        <v>0</v>
      </c>
      <c r="AS10" s="126">
        <f t="shared" si="1"/>
        <v>0</v>
      </c>
      <c r="AT10" s="126">
        <f t="shared" si="1"/>
        <v>13917.9</v>
      </c>
      <c r="AU10" s="126">
        <f t="shared" si="1"/>
        <v>0</v>
      </c>
      <c r="AV10" s="126">
        <f t="shared" si="1"/>
        <v>0</v>
      </c>
      <c r="AW10" s="126">
        <f t="shared" si="1"/>
        <v>0</v>
      </c>
      <c r="AX10" s="126">
        <f t="shared" si="1"/>
        <v>0</v>
      </c>
      <c r="AY10" s="126">
        <f t="shared" si="1"/>
        <v>12904</v>
      </c>
      <c r="AZ10" s="126">
        <f t="shared" si="1"/>
        <v>0</v>
      </c>
      <c r="BA10" s="126">
        <f t="shared" si="1"/>
        <v>0</v>
      </c>
      <c r="BB10" s="631"/>
      <c r="BC10" s="219">
        <f t="shared" ref="BC10:BC41" si="2">H10+K10+N10+Q10+T10+W10+Z10+AE10+AJ10+AO10+AT10+AY10</f>
        <v>209475.99999999997</v>
      </c>
    </row>
    <row r="11" spans="1:55" ht="30.6" hidden="1" customHeight="1">
      <c r="A11" s="603"/>
      <c r="B11" s="604"/>
      <c r="C11" s="604"/>
      <c r="D11" s="331" t="s">
        <v>37</v>
      </c>
      <c r="E11" s="127"/>
      <c r="F11" s="122"/>
      <c r="G11" s="152"/>
      <c r="H11" s="417"/>
      <c r="I11" s="418"/>
      <c r="J11" s="418"/>
      <c r="K11" s="122"/>
      <c r="L11" s="122"/>
      <c r="M11" s="122"/>
      <c r="N11" s="167"/>
      <c r="O11" s="122"/>
      <c r="P11" s="122"/>
      <c r="Q11" s="145"/>
      <c r="R11" s="145"/>
      <c r="S11" s="145"/>
      <c r="T11" s="184"/>
      <c r="U11" s="145"/>
      <c r="V11" s="145"/>
      <c r="W11" s="145"/>
      <c r="X11" s="145"/>
      <c r="Y11" s="145"/>
      <c r="Z11" s="122"/>
      <c r="AA11" s="158"/>
      <c r="AB11" s="159"/>
      <c r="AC11" s="166"/>
      <c r="AD11" s="122"/>
      <c r="AE11" s="157"/>
      <c r="AF11" s="158"/>
      <c r="AG11" s="166"/>
      <c r="AH11" s="122"/>
      <c r="AI11" s="122"/>
      <c r="AJ11" s="157"/>
      <c r="AK11" s="158"/>
      <c r="AL11" s="159"/>
      <c r="AM11" s="122"/>
      <c r="AN11" s="122"/>
      <c r="AO11" s="172"/>
      <c r="AP11" s="158"/>
      <c r="AQ11" s="159"/>
      <c r="AR11" s="122"/>
      <c r="AS11" s="122"/>
      <c r="AT11" s="172"/>
      <c r="AU11" s="167"/>
      <c r="AV11" s="167"/>
      <c r="AW11" s="122"/>
      <c r="AX11" s="122"/>
      <c r="AY11" s="167"/>
      <c r="AZ11" s="122"/>
      <c r="BA11" s="122"/>
      <c r="BB11" s="521"/>
      <c r="BC11" s="219">
        <f t="shared" si="2"/>
        <v>0</v>
      </c>
    </row>
    <row r="12" spans="1:55" ht="33.6" customHeight="1">
      <c r="A12" s="603"/>
      <c r="B12" s="604"/>
      <c r="C12" s="604"/>
      <c r="D12" s="332" t="s">
        <v>2</v>
      </c>
      <c r="E12" s="128">
        <f t="shared" ref="E12:AJ12" si="3">E80+E110+E141</f>
        <v>1035.8</v>
      </c>
      <c r="F12" s="128">
        <f t="shared" si="3"/>
        <v>0</v>
      </c>
      <c r="G12" s="153">
        <f>F12/E12*100</f>
        <v>0</v>
      </c>
      <c r="H12" s="419">
        <f t="shared" si="3"/>
        <v>0</v>
      </c>
      <c r="I12" s="419">
        <f t="shared" si="3"/>
        <v>0</v>
      </c>
      <c r="J12" s="419">
        <f t="shared" si="3"/>
        <v>0</v>
      </c>
      <c r="K12" s="128">
        <f t="shared" si="3"/>
        <v>0</v>
      </c>
      <c r="L12" s="128">
        <f t="shared" si="3"/>
        <v>0</v>
      </c>
      <c r="M12" s="128">
        <f t="shared" si="3"/>
        <v>0</v>
      </c>
      <c r="N12" s="128">
        <f t="shared" si="3"/>
        <v>300</v>
      </c>
      <c r="O12" s="128">
        <f t="shared" si="3"/>
        <v>0</v>
      </c>
      <c r="P12" s="128">
        <f t="shared" si="3"/>
        <v>0</v>
      </c>
      <c r="Q12" s="153">
        <f t="shared" si="3"/>
        <v>0</v>
      </c>
      <c r="R12" s="153">
        <f t="shared" si="3"/>
        <v>0</v>
      </c>
      <c r="S12" s="153">
        <f t="shared" si="3"/>
        <v>0</v>
      </c>
      <c r="T12" s="153">
        <f t="shared" si="3"/>
        <v>735.8</v>
      </c>
      <c r="U12" s="153">
        <f t="shared" si="3"/>
        <v>0</v>
      </c>
      <c r="V12" s="153">
        <f t="shared" si="3"/>
        <v>0</v>
      </c>
      <c r="W12" s="153">
        <f t="shared" si="3"/>
        <v>0</v>
      </c>
      <c r="X12" s="153">
        <f t="shared" si="3"/>
        <v>0</v>
      </c>
      <c r="Y12" s="153">
        <f t="shared" si="3"/>
        <v>0</v>
      </c>
      <c r="Z12" s="128">
        <f t="shared" si="3"/>
        <v>0</v>
      </c>
      <c r="AA12" s="128">
        <f t="shared" si="3"/>
        <v>0</v>
      </c>
      <c r="AB12" s="128">
        <f t="shared" si="3"/>
        <v>0</v>
      </c>
      <c r="AC12" s="128">
        <f t="shared" si="3"/>
        <v>0</v>
      </c>
      <c r="AD12" s="128">
        <f t="shared" si="3"/>
        <v>0</v>
      </c>
      <c r="AE12" s="128">
        <f t="shared" si="3"/>
        <v>0</v>
      </c>
      <c r="AF12" s="128">
        <f t="shared" si="3"/>
        <v>0</v>
      </c>
      <c r="AG12" s="128">
        <f t="shared" si="3"/>
        <v>0</v>
      </c>
      <c r="AH12" s="128">
        <f t="shared" si="3"/>
        <v>0</v>
      </c>
      <c r="AI12" s="128">
        <f t="shared" si="3"/>
        <v>0</v>
      </c>
      <c r="AJ12" s="128">
        <f t="shared" si="3"/>
        <v>0</v>
      </c>
      <c r="AK12" s="128">
        <f t="shared" ref="AK12:BA12" si="4">AK80+AK110+AK141</f>
        <v>0</v>
      </c>
      <c r="AL12" s="128">
        <f t="shared" si="4"/>
        <v>0</v>
      </c>
      <c r="AM12" s="128">
        <f t="shared" si="4"/>
        <v>0</v>
      </c>
      <c r="AN12" s="128">
        <f t="shared" si="4"/>
        <v>0</v>
      </c>
      <c r="AO12" s="128">
        <f t="shared" si="4"/>
        <v>0</v>
      </c>
      <c r="AP12" s="128">
        <f t="shared" si="4"/>
        <v>0</v>
      </c>
      <c r="AQ12" s="128">
        <f t="shared" si="4"/>
        <v>0</v>
      </c>
      <c r="AR12" s="128">
        <f t="shared" si="4"/>
        <v>0</v>
      </c>
      <c r="AS12" s="128">
        <f t="shared" si="4"/>
        <v>0</v>
      </c>
      <c r="AT12" s="128">
        <f t="shared" si="4"/>
        <v>0</v>
      </c>
      <c r="AU12" s="128">
        <f t="shared" si="4"/>
        <v>0</v>
      </c>
      <c r="AV12" s="128">
        <f t="shared" si="4"/>
        <v>0</v>
      </c>
      <c r="AW12" s="128">
        <f t="shared" si="4"/>
        <v>0</v>
      </c>
      <c r="AX12" s="128">
        <f t="shared" si="4"/>
        <v>0</v>
      </c>
      <c r="AY12" s="128">
        <f t="shared" si="4"/>
        <v>0</v>
      </c>
      <c r="AZ12" s="128">
        <f t="shared" si="4"/>
        <v>0</v>
      </c>
      <c r="BA12" s="128">
        <f t="shared" si="4"/>
        <v>0</v>
      </c>
      <c r="BB12" s="521"/>
      <c r="BC12" s="219">
        <f t="shared" si="2"/>
        <v>1035.8</v>
      </c>
    </row>
    <row r="13" spans="1:55" ht="22.5" customHeight="1">
      <c r="A13" s="603"/>
      <c r="B13" s="604"/>
      <c r="C13" s="604"/>
      <c r="D13" s="333" t="s">
        <v>43</v>
      </c>
      <c r="E13" s="129">
        <f>E46+E92+E122</f>
        <v>201075.19999999998</v>
      </c>
      <c r="F13" s="334">
        <f>F19+F22+F40</f>
        <v>11265.6</v>
      </c>
      <c r="G13" s="153">
        <f t="shared" ref="G13:G14" si="5">F13/E13*100</f>
        <v>5.6026799923610673</v>
      </c>
      <c r="H13" s="420">
        <f t="shared" ref="H13:BA13" si="6">H46+H92+H122</f>
        <v>11265.6</v>
      </c>
      <c r="I13" s="420">
        <f t="shared" si="6"/>
        <v>11265.6</v>
      </c>
      <c r="J13" s="420">
        <f t="shared" si="6"/>
        <v>0</v>
      </c>
      <c r="K13" s="129">
        <f t="shared" si="6"/>
        <v>14028.5</v>
      </c>
      <c r="L13" s="129">
        <f t="shared" si="6"/>
        <v>0</v>
      </c>
      <c r="M13" s="129">
        <f t="shared" si="6"/>
        <v>0</v>
      </c>
      <c r="N13" s="129">
        <f t="shared" si="6"/>
        <v>18131.5</v>
      </c>
      <c r="O13" s="129">
        <f t="shared" si="6"/>
        <v>0</v>
      </c>
      <c r="P13" s="129">
        <f t="shared" si="6"/>
        <v>0</v>
      </c>
      <c r="Q13" s="156">
        <f t="shared" si="6"/>
        <v>12296.800000000001</v>
      </c>
      <c r="R13" s="156">
        <f t="shared" si="6"/>
        <v>0</v>
      </c>
      <c r="S13" s="156">
        <f t="shared" si="6"/>
        <v>0</v>
      </c>
      <c r="T13" s="156">
        <f t="shared" si="6"/>
        <v>12680.800000000001</v>
      </c>
      <c r="U13" s="156">
        <f t="shared" si="6"/>
        <v>0</v>
      </c>
      <c r="V13" s="156">
        <f t="shared" si="6"/>
        <v>0</v>
      </c>
      <c r="W13" s="156">
        <f t="shared" si="6"/>
        <v>12839.2</v>
      </c>
      <c r="X13" s="156">
        <f t="shared" si="6"/>
        <v>0</v>
      </c>
      <c r="Y13" s="156">
        <f t="shared" si="6"/>
        <v>0</v>
      </c>
      <c r="Z13" s="129">
        <f t="shared" si="6"/>
        <v>10921.4</v>
      </c>
      <c r="AA13" s="129">
        <f t="shared" si="6"/>
        <v>0</v>
      </c>
      <c r="AB13" s="129">
        <f t="shared" si="6"/>
        <v>0</v>
      </c>
      <c r="AC13" s="129">
        <f t="shared" si="6"/>
        <v>0</v>
      </c>
      <c r="AD13" s="129">
        <f t="shared" si="6"/>
        <v>0</v>
      </c>
      <c r="AE13" s="129">
        <f t="shared" si="6"/>
        <v>10899.8</v>
      </c>
      <c r="AF13" s="129">
        <f t="shared" si="6"/>
        <v>0</v>
      </c>
      <c r="AG13" s="129">
        <f t="shared" si="6"/>
        <v>0</v>
      </c>
      <c r="AH13" s="129">
        <f t="shared" si="6"/>
        <v>0</v>
      </c>
      <c r="AI13" s="129">
        <f t="shared" si="6"/>
        <v>0</v>
      </c>
      <c r="AJ13" s="129">
        <f t="shared" si="6"/>
        <v>11216.4</v>
      </c>
      <c r="AK13" s="129">
        <f t="shared" si="6"/>
        <v>0</v>
      </c>
      <c r="AL13" s="129">
        <f t="shared" si="6"/>
        <v>0</v>
      </c>
      <c r="AM13" s="129">
        <f t="shared" si="6"/>
        <v>0</v>
      </c>
      <c r="AN13" s="129">
        <f t="shared" si="6"/>
        <v>0</v>
      </c>
      <c r="AO13" s="129">
        <f t="shared" si="6"/>
        <v>62151.799999999988</v>
      </c>
      <c r="AP13" s="129">
        <f t="shared" si="6"/>
        <v>0</v>
      </c>
      <c r="AQ13" s="129">
        <f t="shared" si="6"/>
        <v>0</v>
      </c>
      <c r="AR13" s="129">
        <f t="shared" si="6"/>
        <v>0</v>
      </c>
      <c r="AS13" s="129">
        <f t="shared" si="6"/>
        <v>0</v>
      </c>
      <c r="AT13" s="129">
        <f t="shared" si="6"/>
        <v>12334.4</v>
      </c>
      <c r="AU13" s="129">
        <f t="shared" si="6"/>
        <v>0</v>
      </c>
      <c r="AV13" s="129">
        <f t="shared" si="6"/>
        <v>0</v>
      </c>
      <c r="AW13" s="129">
        <f t="shared" si="6"/>
        <v>0</v>
      </c>
      <c r="AX13" s="129">
        <f t="shared" si="6"/>
        <v>0</v>
      </c>
      <c r="AY13" s="129">
        <f t="shared" si="6"/>
        <v>12309</v>
      </c>
      <c r="AZ13" s="129">
        <f t="shared" si="6"/>
        <v>0</v>
      </c>
      <c r="BA13" s="129">
        <f t="shared" si="6"/>
        <v>0</v>
      </c>
      <c r="BB13" s="521"/>
      <c r="BC13" s="219">
        <f t="shared" si="2"/>
        <v>201075.19999999998</v>
      </c>
    </row>
    <row r="14" spans="1:55" ht="30.6" customHeight="1">
      <c r="A14" s="603"/>
      <c r="B14" s="604"/>
      <c r="C14" s="605"/>
      <c r="D14" s="155" t="s">
        <v>367</v>
      </c>
      <c r="E14" s="130">
        <f>E123</f>
        <v>7365</v>
      </c>
      <c r="F14" s="130">
        <f>F123</f>
        <v>117.5</v>
      </c>
      <c r="G14" s="153">
        <f t="shared" si="5"/>
        <v>1.5953835709436524</v>
      </c>
      <c r="H14" s="421">
        <f t="shared" ref="H14:BA14" si="7">H123</f>
        <v>117.5</v>
      </c>
      <c r="I14" s="421">
        <f t="shared" si="7"/>
        <v>117.5</v>
      </c>
      <c r="J14" s="421">
        <f t="shared" si="7"/>
        <v>0</v>
      </c>
      <c r="K14" s="130">
        <f t="shared" si="7"/>
        <v>396.49999999999994</v>
      </c>
      <c r="L14" s="130">
        <f t="shared" si="7"/>
        <v>0</v>
      </c>
      <c r="M14" s="130">
        <f t="shared" si="7"/>
        <v>0</v>
      </c>
      <c r="N14" s="130">
        <f t="shared" si="7"/>
        <v>295</v>
      </c>
      <c r="O14" s="130">
        <f t="shared" si="7"/>
        <v>0</v>
      </c>
      <c r="P14" s="130">
        <f t="shared" si="7"/>
        <v>0</v>
      </c>
      <c r="Q14" s="130">
        <f t="shared" si="7"/>
        <v>395</v>
      </c>
      <c r="R14" s="130">
        <f t="shared" si="7"/>
        <v>0</v>
      </c>
      <c r="S14" s="130">
        <f t="shared" si="7"/>
        <v>0</v>
      </c>
      <c r="T14" s="130">
        <f t="shared" si="7"/>
        <v>507.5</v>
      </c>
      <c r="U14" s="130">
        <f t="shared" si="7"/>
        <v>0</v>
      </c>
      <c r="V14" s="130">
        <f t="shared" si="7"/>
        <v>0</v>
      </c>
      <c r="W14" s="130">
        <f t="shared" si="7"/>
        <v>695</v>
      </c>
      <c r="X14" s="130">
        <f t="shared" si="7"/>
        <v>0</v>
      </c>
      <c r="Y14" s="130">
        <f t="shared" si="7"/>
        <v>0</v>
      </c>
      <c r="Z14" s="130">
        <f t="shared" si="7"/>
        <v>695</v>
      </c>
      <c r="AA14" s="130">
        <f t="shared" si="7"/>
        <v>0</v>
      </c>
      <c r="AB14" s="130">
        <f t="shared" si="7"/>
        <v>0</v>
      </c>
      <c r="AC14" s="130">
        <f t="shared" si="7"/>
        <v>0</v>
      </c>
      <c r="AD14" s="130">
        <f t="shared" si="7"/>
        <v>0</v>
      </c>
      <c r="AE14" s="130">
        <f t="shared" si="7"/>
        <v>695</v>
      </c>
      <c r="AF14" s="130">
        <f t="shared" si="7"/>
        <v>0</v>
      </c>
      <c r="AG14" s="130">
        <f t="shared" si="7"/>
        <v>0</v>
      </c>
      <c r="AH14" s="130">
        <f t="shared" si="7"/>
        <v>0</v>
      </c>
      <c r="AI14" s="130">
        <f t="shared" si="7"/>
        <v>0</v>
      </c>
      <c r="AJ14" s="130">
        <f t="shared" si="7"/>
        <v>695</v>
      </c>
      <c r="AK14" s="130">
        <f t="shared" si="7"/>
        <v>0</v>
      </c>
      <c r="AL14" s="130">
        <f t="shared" si="7"/>
        <v>0</v>
      </c>
      <c r="AM14" s="130">
        <f t="shared" si="7"/>
        <v>0</v>
      </c>
      <c r="AN14" s="130">
        <f t="shared" si="7"/>
        <v>0</v>
      </c>
      <c r="AO14" s="130">
        <f t="shared" si="7"/>
        <v>695</v>
      </c>
      <c r="AP14" s="130">
        <f t="shared" si="7"/>
        <v>0</v>
      </c>
      <c r="AQ14" s="130">
        <f t="shared" si="7"/>
        <v>0</v>
      </c>
      <c r="AR14" s="130">
        <f t="shared" si="7"/>
        <v>0</v>
      </c>
      <c r="AS14" s="130">
        <f t="shared" si="7"/>
        <v>0</v>
      </c>
      <c r="AT14" s="130">
        <f t="shared" si="7"/>
        <v>1583.5</v>
      </c>
      <c r="AU14" s="130">
        <f t="shared" si="7"/>
        <v>0</v>
      </c>
      <c r="AV14" s="130">
        <f t="shared" si="7"/>
        <v>0</v>
      </c>
      <c r="AW14" s="130">
        <f t="shared" si="7"/>
        <v>0</v>
      </c>
      <c r="AX14" s="130">
        <f t="shared" si="7"/>
        <v>0</v>
      </c>
      <c r="AY14" s="130">
        <f t="shared" si="7"/>
        <v>595</v>
      </c>
      <c r="AZ14" s="130">
        <f t="shared" si="7"/>
        <v>0</v>
      </c>
      <c r="BA14" s="130">
        <f t="shared" si="7"/>
        <v>0</v>
      </c>
      <c r="BB14" s="521"/>
      <c r="BC14" s="219">
        <f t="shared" si="2"/>
        <v>7365</v>
      </c>
    </row>
    <row r="15" spans="1:55" ht="19.5" customHeight="1">
      <c r="A15" s="572" t="s">
        <v>36</v>
      </c>
      <c r="B15" s="573"/>
      <c r="C15" s="574"/>
      <c r="D15" s="225"/>
      <c r="E15" s="147"/>
      <c r="F15" s="145"/>
      <c r="G15" s="147"/>
      <c r="H15" s="421"/>
      <c r="I15" s="422"/>
      <c r="J15" s="422"/>
      <c r="K15" s="143"/>
      <c r="L15" s="188"/>
      <c r="M15" s="143"/>
      <c r="N15" s="185"/>
      <c r="O15" s="143"/>
      <c r="P15" s="143"/>
      <c r="Q15" s="143"/>
      <c r="R15" s="143"/>
      <c r="S15" s="143"/>
      <c r="T15" s="188"/>
      <c r="U15" s="143"/>
      <c r="V15" s="143"/>
      <c r="W15" s="143"/>
      <c r="X15" s="143"/>
      <c r="Y15" s="143"/>
      <c r="Z15" s="143"/>
      <c r="AA15" s="186"/>
      <c r="AB15" s="223"/>
      <c r="AC15" s="187"/>
      <c r="AD15" s="143"/>
      <c r="AE15" s="188"/>
      <c r="AF15" s="186"/>
      <c r="AG15" s="187"/>
      <c r="AH15" s="143"/>
      <c r="AI15" s="143"/>
      <c r="AJ15" s="188"/>
      <c r="AK15" s="186"/>
      <c r="AL15" s="223"/>
      <c r="AM15" s="143"/>
      <c r="AN15" s="143"/>
      <c r="AO15" s="224"/>
      <c r="AP15" s="186"/>
      <c r="AQ15" s="223"/>
      <c r="AR15" s="143"/>
      <c r="AS15" s="143"/>
      <c r="AT15" s="224"/>
      <c r="AU15" s="185"/>
      <c r="AV15" s="185"/>
      <c r="AW15" s="143"/>
      <c r="AX15" s="143"/>
      <c r="AY15" s="185"/>
      <c r="AZ15" s="143"/>
      <c r="BA15" s="143"/>
      <c r="BB15" s="177"/>
      <c r="BC15" s="219">
        <f t="shared" si="2"/>
        <v>0</v>
      </c>
    </row>
    <row r="16" spans="1:55" ht="18.75" customHeight="1">
      <c r="A16" s="632" t="s">
        <v>333</v>
      </c>
      <c r="B16" s="564"/>
      <c r="C16" s="565"/>
      <c r="D16" s="226" t="s">
        <v>41</v>
      </c>
      <c r="E16" s="150">
        <f>E17+E18+E19+E20</f>
        <v>60196.799999999996</v>
      </c>
      <c r="F16" s="150">
        <f t="shared" ref="F16:BA16" si="8">F17+F18+F19+F20</f>
        <v>3511.8</v>
      </c>
      <c r="G16" s="153">
        <f t="shared" ref="G16:G19" si="9">F16/E16*100</f>
        <v>5.8338649230523894</v>
      </c>
      <c r="H16" s="423">
        <f t="shared" si="8"/>
        <v>3511.8</v>
      </c>
      <c r="I16" s="423">
        <f t="shared" si="8"/>
        <v>3511.8</v>
      </c>
      <c r="J16" s="423">
        <f t="shared" si="8"/>
        <v>0</v>
      </c>
      <c r="K16" s="150">
        <f t="shared" si="8"/>
        <v>0</v>
      </c>
      <c r="L16" s="150">
        <f t="shared" si="8"/>
        <v>0</v>
      </c>
      <c r="M16" s="150">
        <f t="shared" si="8"/>
        <v>0</v>
      </c>
      <c r="N16" s="150">
        <f t="shared" si="8"/>
        <v>6806.2</v>
      </c>
      <c r="O16" s="150">
        <f t="shared" si="8"/>
        <v>0</v>
      </c>
      <c r="P16" s="150">
        <f t="shared" si="8"/>
        <v>0</v>
      </c>
      <c r="Q16" s="150">
        <f t="shared" si="8"/>
        <v>0</v>
      </c>
      <c r="R16" s="150">
        <f t="shared" si="8"/>
        <v>0</v>
      </c>
      <c r="S16" s="150">
        <f t="shared" si="8"/>
        <v>0</v>
      </c>
      <c r="T16" s="150">
        <f t="shared" si="8"/>
        <v>0</v>
      </c>
      <c r="U16" s="150">
        <f t="shared" si="8"/>
        <v>0</v>
      </c>
      <c r="V16" s="150">
        <f t="shared" si="8"/>
        <v>0</v>
      </c>
      <c r="W16" s="150">
        <f t="shared" si="8"/>
        <v>0</v>
      </c>
      <c r="X16" s="150">
        <f t="shared" si="8"/>
        <v>0</v>
      </c>
      <c r="Y16" s="150">
        <f t="shared" si="8"/>
        <v>0</v>
      </c>
      <c r="Z16" s="150">
        <f t="shared" si="8"/>
        <v>0</v>
      </c>
      <c r="AA16" s="150">
        <f t="shared" si="8"/>
        <v>0</v>
      </c>
      <c r="AB16" s="150">
        <f t="shared" si="8"/>
        <v>0</v>
      </c>
      <c r="AC16" s="150">
        <f t="shared" si="8"/>
        <v>0</v>
      </c>
      <c r="AD16" s="150">
        <f t="shared" si="8"/>
        <v>0</v>
      </c>
      <c r="AE16" s="150">
        <f t="shared" si="8"/>
        <v>0</v>
      </c>
      <c r="AF16" s="150">
        <f t="shared" si="8"/>
        <v>0</v>
      </c>
      <c r="AG16" s="150">
        <f t="shared" si="8"/>
        <v>0</v>
      </c>
      <c r="AH16" s="150">
        <f t="shared" si="8"/>
        <v>0</v>
      </c>
      <c r="AI16" s="150">
        <f t="shared" si="8"/>
        <v>0</v>
      </c>
      <c r="AJ16" s="150">
        <f t="shared" si="8"/>
        <v>0</v>
      </c>
      <c r="AK16" s="150">
        <f t="shared" si="8"/>
        <v>0</v>
      </c>
      <c r="AL16" s="150">
        <f t="shared" si="8"/>
        <v>0</v>
      </c>
      <c r="AM16" s="150">
        <f t="shared" si="8"/>
        <v>0</v>
      </c>
      <c r="AN16" s="150">
        <f t="shared" si="8"/>
        <v>0</v>
      </c>
      <c r="AO16" s="150">
        <f t="shared" si="8"/>
        <v>49860.899999999994</v>
      </c>
      <c r="AP16" s="150">
        <f t="shared" si="8"/>
        <v>0</v>
      </c>
      <c r="AQ16" s="150">
        <f t="shared" si="8"/>
        <v>0</v>
      </c>
      <c r="AR16" s="150">
        <f t="shared" si="8"/>
        <v>0</v>
      </c>
      <c r="AS16" s="150">
        <f t="shared" si="8"/>
        <v>0</v>
      </c>
      <c r="AT16" s="150">
        <f t="shared" si="8"/>
        <v>0</v>
      </c>
      <c r="AU16" s="150">
        <f t="shared" si="8"/>
        <v>0</v>
      </c>
      <c r="AV16" s="150">
        <f t="shared" si="8"/>
        <v>0</v>
      </c>
      <c r="AW16" s="150">
        <f t="shared" si="8"/>
        <v>0</v>
      </c>
      <c r="AX16" s="150">
        <f t="shared" si="8"/>
        <v>0</v>
      </c>
      <c r="AY16" s="150">
        <f t="shared" si="8"/>
        <v>17.899999999999999</v>
      </c>
      <c r="AZ16" s="150">
        <f t="shared" si="8"/>
        <v>0</v>
      </c>
      <c r="BA16" s="150">
        <f t="shared" si="8"/>
        <v>0</v>
      </c>
      <c r="BB16" s="520"/>
      <c r="BC16" s="219">
        <f t="shared" si="2"/>
        <v>60196.799999999996</v>
      </c>
    </row>
    <row r="17" spans="1:55" ht="31.2" hidden="1">
      <c r="A17" s="633"/>
      <c r="B17" s="567"/>
      <c r="C17" s="568"/>
      <c r="D17" s="220" t="s">
        <v>37</v>
      </c>
      <c r="E17" s="152">
        <f>E109</f>
        <v>0</v>
      </c>
      <c r="F17" s="227"/>
      <c r="G17" s="153" t="e">
        <f t="shared" si="9"/>
        <v>#DIV/0!</v>
      </c>
      <c r="H17" s="417">
        <f>H109</f>
        <v>0</v>
      </c>
      <c r="I17" s="418"/>
      <c r="J17" s="418"/>
      <c r="K17" s="145"/>
      <c r="L17" s="184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82"/>
      <c r="AB17" s="221"/>
      <c r="AC17" s="183"/>
      <c r="AD17" s="145"/>
      <c r="AE17" s="184"/>
      <c r="AF17" s="182"/>
      <c r="AG17" s="183"/>
      <c r="AH17" s="145"/>
      <c r="AI17" s="145"/>
      <c r="AJ17" s="184"/>
      <c r="AK17" s="182"/>
      <c r="AL17" s="221"/>
      <c r="AM17" s="145"/>
      <c r="AN17" s="145"/>
      <c r="AO17" s="222"/>
      <c r="AP17" s="182"/>
      <c r="AQ17" s="221"/>
      <c r="AR17" s="145"/>
      <c r="AS17" s="145"/>
      <c r="AT17" s="222"/>
      <c r="AU17" s="181"/>
      <c r="AV17" s="181"/>
      <c r="AW17" s="145"/>
      <c r="AX17" s="145"/>
      <c r="AY17" s="221"/>
      <c r="AZ17" s="145"/>
      <c r="BA17" s="145"/>
      <c r="BB17" s="634"/>
      <c r="BC17" s="219">
        <f t="shared" si="2"/>
        <v>0</v>
      </c>
    </row>
    <row r="18" spans="1:55" ht="33.6" hidden="1" customHeight="1">
      <c r="A18" s="633"/>
      <c r="B18" s="567"/>
      <c r="C18" s="568"/>
      <c r="D18" s="151" t="s">
        <v>2</v>
      </c>
      <c r="E18" s="152">
        <f t="shared" ref="E18:E20" si="10">E110</f>
        <v>0</v>
      </c>
      <c r="F18" s="143"/>
      <c r="G18" s="153" t="e">
        <f t="shared" si="9"/>
        <v>#DIV/0!</v>
      </c>
      <c r="H18" s="417">
        <f t="shared" ref="H18:W20" si="11">H110</f>
        <v>0</v>
      </c>
      <c r="I18" s="424"/>
      <c r="J18" s="424"/>
      <c r="K18" s="148"/>
      <c r="L18" s="22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229"/>
      <c r="AB18" s="230"/>
      <c r="AC18" s="231"/>
      <c r="AD18" s="148"/>
      <c r="AE18" s="228"/>
      <c r="AF18" s="229"/>
      <c r="AG18" s="231"/>
      <c r="AH18" s="148"/>
      <c r="AI18" s="148"/>
      <c r="AJ18" s="228"/>
      <c r="AK18" s="229"/>
      <c r="AL18" s="230"/>
      <c r="AM18" s="148"/>
      <c r="AN18" s="148"/>
      <c r="AO18" s="232"/>
      <c r="AP18" s="229"/>
      <c r="AQ18" s="230"/>
      <c r="AR18" s="148"/>
      <c r="AS18" s="148"/>
      <c r="AT18" s="232"/>
      <c r="AU18" s="229"/>
      <c r="AV18" s="229"/>
      <c r="AW18" s="148"/>
      <c r="AX18" s="148"/>
      <c r="AY18" s="230"/>
      <c r="AZ18" s="148"/>
      <c r="BA18" s="148"/>
      <c r="BB18" s="634"/>
      <c r="BC18" s="219">
        <f t="shared" si="2"/>
        <v>0</v>
      </c>
    </row>
    <row r="19" spans="1:55" ht="13.8">
      <c r="A19" s="633"/>
      <c r="B19" s="567"/>
      <c r="C19" s="568"/>
      <c r="D19" s="233" t="s">
        <v>43</v>
      </c>
      <c r="E19" s="152">
        <f>E111</f>
        <v>60196.799999999996</v>
      </c>
      <c r="F19" s="152">
        <f t="shared" ref="F19" si="12">F111</f>
        <v>3511.8</v>
      </c>
      <c r="G19" s="153">
        <f t="shared" si="9"/>
        <v>5.8338649230523894</v>
      </c>
      <c r="H19" s="417">
        <f t="shared" si="11"/>
        <v>3511.8</v>
      </c>
      <c r="I19" s="417">
        <f t="shared" si="11"/>
        <v>3511.8</v>
      </c>
      <c r="J19" s="417">
        <f t="shared" si="11"/>
        <v>0</v>
      </c>
      <c r="K19" s="152">
        <f t="shared" si="11"/>
        <v>0</v>
      </c>
      <c r="L19" s="152">
        <f t="shared" si="11"/>
        <v>0</v>
      </c>
      <c r="M19" s="152">
        <f t="shared" si="11"/>
        <v>0</v>
      </c>
      <c r="N19" s="152">
        <f t="shared" si="11"/>
        <v>6806.2</v>
      </c>
      <c r="O19" s="152">
        <f t="shared" si="11"/>
        <v>0</v>
      </c>
      <c r="P19" s="152">
        <f t="shared" si="11"/>
        <v>0</v>
      </c>
      <c r="Q19" s="152">
        <f t="shared" si="11"/>
        <v>0</v>
      </c>
      <c r="R19" s="152">
        <f t="shared" si="11"/>
        <v>0</v>
      </c>
      <c r="S19" s="152">
        <f t="shared" si="11"/>
        <v>0</v>
      </c>
      <c r="T19" s="152">
        <f t="shared" si="11"/>
        <v>0</v>
      </c>
      <c r="U19" s="152">
        <f t="shared" si="11"/>
        <v>0</v>
      </c>
      <c r="V19" s="152">
        <f t="shared" si="11"/>
        <v>0</v>
      </c>
      <c r="W19" s="152">
        <f t="shared" si="11"/>
        <v>0</v>
      </c>
      <c r="X19" s="152">
        <f t="shared" ref="X19:BA19" si="13">X111</f>
        <v>0</v>
      </c>
      <c r="Y19" s="152">
        <f t="shared" si="13"/>
        <v>0</v>
      </c>
      <c r="Z19" s="152">
        <f t="shared" si="13"/>
        <v>0</v>
      </c>
      <c r="AA19" s="152">
        <f t="shared" si="13"/>
        <v>0</v>
      </c>
      <c r="AB19" s="152">
        <f t="shared" si="13"/>
        <v>0</v>
      </c>
      <c r="AC19" s="152">
        <f t="shared" si="13"/>
        <v>0</v>
      </c>
      <c r="AD19" s="152">
        <f t="shared" si="13"/>
        <v>0</v>
      </c>
      <c r="AE19" s="152">
        <f t="shared" si="13"/>
        <v>0</v>
      </c>
      <c r="AF19" s="152">
        <f t="shared" si="13"/>
        <v>0</v>
      </c>
      <c r="AG19" s="152">
        <f t="shared" si="13"/>
        <v>0</v>
      </c>
      <c r="AH19" s="152">
        <f t="shared" si="13"/>
        <v>0</v>
      </c>
      <c r="AI19" s="152">
        <f t="shared" si="13"/>
        <v>0</v>
      </c>
      <c r="AJ19" s="152">
        <f t="shared" si="13"/>
        <v>0</v>
      </c>
      <c r="AK19" s="152">
        <f t="shared" si="13"/>
        <v>0</v>
      </c>
      <c r="AL19" s="152">
        <f t="shared" si="13"/>
        <v>0</v>
      </c>
      <c r="AM19" s="152">
        <f t="shared" si="13"/>
        <v>0</v>
      </c>
      <c r="AN19" s="152">
        <f t="shared" si="13"/>
        <v>0</v>
      </c>
      <c r="AO19" s="152">
        <f t="shared" si="13"/>
        <v>49860.899999999994</v>
      </c>
      <c r="AP19" s="152">
        <f t="shared" si="13"/>
        <v>0</v>
      </c>
      <c r="AQ19" s="152">
        <f t="shared" si="13"/>
        <v>0</v>
      </c>
      <c r="AR19" s="152">
        <f t="shared" si="13"/>
        <v>0</v>
      </c>
      <c r="AS19" s="152">
        <f t="shared" si="13"/>
        <v>0</v>
      </c>
      <c r="AT19" s="152">
        <f t="shared" si="13"/>
        <v>0</v>
      </c>
      <c r="AU19" s="152">
        <f t="shared" si="13"/>
        <v>0</v>
      </c>
      <c r="AV19" s="152">
        <f t="shared" si="13"/>
        <v>0</v>
      </c>
      <c r="AW19" s="152">
        <f t="shared" si="13"/>
        <v>0</v>
      </c>
      <c r="AX19" s="152">
        <f t="shared" si="13"/>
        <v>0</v>
      </c>
      <c r="AY19" s="152">
        <f t="shared" si="13"/>
        <v>17.899999999999999</v>
      </c>
      <c r="AZ19" s="152">
        <f t="shared" si="13"/>
        <v>0</v>
      </c>
      <c r="BA19" s="152">
        <f t="shared" si="13"/>
        <v>0</v>
      </c>
      <c r="BB19" s="634"/>
      <c r="BC19" s="219">
        <f t="shared" si="2"/>
        <v>60196.799999999996</v>
      </c>
    </row>
    <row r="20" spans="1:55" ht="34.950000000000003" hidden="1" customHeight="1">
      <c r="A20" s="633"/>
      <c r="B20" s="608"/>
      <c r="C20" s="568"/>
      <c r="D20" s="234" t="s">
        <v>270</v>
      </c>
      <c r="E20" s="152">
        <f t="shared" si="10"/>
        <v>0</v>
      </c>
      <c r="F20" s="143"/>
      <c r="G20" s="147"/>
      <c r="H20" s="417">
        <f t="shared" si="11"/>
        <v>0</v>
      </c>
      <c r="I20" s="422"/>
      <c r="J20" s="422"/>
      <c r="K20" s="143"/>
      <c r="L20" s="188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86"/>
      <c r="AB20" s="223"/>
      <c r="AC20" s="187"/>
      <c r="AD20" s="143"/>
      <c r="AE20" s="188"/>
      <c r="AF20" s="186"/>
      <c r="AG20" s="187"/>
      <c r="AH20" s="143"/>
      <c r="AI20" s="143"/>
      <c r="AJ20" s="188"/>
      <c r="AK20" s="186"/>
      <c r="AL20" s="223"/>
      <c r="AM20" s="143"/>
      <c r="AN20" s="143"/>
      <c r="AO20" s="224"/>
      <c r="AP20" s="186"/>
      <c r="AQ20" s="223"/>
      <c r="AR20" s="143"/>
      <c r="AS20" s="143"/>
      <c r="AT20" s="224"/>
      <c r="AU20" s="185"/>
      <c r="AV20" s="185"/>
      <c r="AW20" s="143"/>
      <c r="AX20" s="143"/>
      <c r="AY20" s="185"/>
      <c r="AZ20" s="143"/>
      <c r="BA20" s="143"/>
      <c r="BB20" s="634"/>
      <c r="BC20" s="219">
        <f t="shared" si="2"/>
        <v>0</v>
      </c>
    </row>
    <row r="21" spans="1:55" ht="18" customHeight="1">
      <c r="A21" s="572" t="s">
        <v>36</v>
      </c>
      <c r="B21" s="573"/>
      <c r="C21" s="574"/>
      <c r="D21" s="225"/>
      <c r="E21" s="188"/>
      <c r="F21" s="143"/>
      <c r="G21" s="147"/>
      <c r="H21" s="421"/>
      <c r="I21" s="422"/>
      <c r="J21" s="422"/>
      <c r="K21" s="143"/>
      <c r="L21" s="188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86"/>
      <c r="AB21" s="223"/>
      <c r="AC21" s="187"/>
      <c r="AD21" s="143"/>
      <c r="AE21" s="188"/>
      <c r="AF21" s="186"/>
      <c r="AG21" s="187"/>
      <c r="AH21" s="143"/>
      <c r="AI21" s="143"/>
      <c r="AJ21" s="188"/>
      <c r="AK21" s="186"/>
      <c r="AL21" s="223"/>
      <c r="AM21" s="143"/>
      <c r="AN21" s="143"/>
      <c r="AO21" s="224"/>
      <c r="AP21" s="186"/>
      <c r="AQ21" s="223"/>
      <c r="AR21" s="143"/>
      <c r="AS21" s="143"/>
      <c r="AT21" s="224"/>
      <c r="AU21" s="185"/>
      <c r="AV21" s="185"/>
      <c r="AW21" s="143"/>
      <c r="AX21" s="143"/>
      <c r="AY21" s="185"/>
      <c r="AZ21" s="143"/>
      <c r="BA21" s="143"/>
      <c r="BB21" s="634"/>
      <c r="BC21" s="219">
        <f t="shared" si="2"/>
        <v>0</v>
      </c>
    </row>
    <row r="22" spans="1:55" ht="34.950000000000003" customHeight="1">
      <c r="A22" s="590" t="s">
        <v>282</v>
      </c>
      <c r="B22" s="590"/>
      <c r="C22" s="591"/>
      <c r="D22" s="226" t="s">
        <v>41</v>
      </c>
      <c r="E22" s="146">
        <f>E23+E24+E25+E26</f>
        <v>7023.8</v>
      </c>
      <c r="F22" s="146">
        <f t="shared" ref="F22:BA22" si="14">F23+F24+F25+F26</f>
        <v>500</v>
      </c>
      <c r="G22" s="153">
        <f t="shared" ref="G22:G40" si="15">F22/E22*100</f>
        <v>7.1186537202084343</v>
      </c>
      <c r="H22" s="425">
        <f t="shared" si="14"/>
        <v>500</v>
      </c>
      <c r="I22" s="425">
        <f t="shared" si="14"/>
        <v>500</v>
      </c>
      <c r="J22" s="425">
        <f t="shared" si="14"/>
        <v>0</v>
      </c>
      <c r="K22" s="146">
        <f t="shared" si="14"/>
        <v>804.40000000000009</v>
      </c>
      <c r="L22" s="146">
        <f t="shared" si="14"/>
        <v>0</v>
      </c>
      <c r="M22" s="146">
        <f t="shared" si="14"/>
        <v>0</v>
      </c>
      <c r="N22" s="146">
        <f t="shared" si="14"/>
        <v>1271.4000000000001</v>
      </c>
      <c r="O22" s="146">
        <f t="shared" si="14"/>
        <v>0</v>
      </c>
      <c r="P22" s="146">
        <f t="shared" si="14"/>
        <v>0</v>
      </c>
      <c r="Q22" s="146">
        <f t="shared" si="14"/>
        <v>379.2</v>
      </c>
      <c r="R22" s="146">
        <f t="shared" si="14"/>
        <v>0</v>
      </c>
      <c r="S22" s="146">
        <f t="shared" si="14"/>
        <v>0</v>
      </c>
      <c r="T22" s="146">
        <f t="shared" si="14"/>
        <v>1199</v>
      </c>
      <c r="U22" s="146">
        <f t="shared" si="14"/>
        <v>0</v>
      </c>
      <c r="V22" s="146">
        <f t="shared" si="14"/>
        <v>0</v>
      </c>
      <c r="W22" s="146">
        <f t="shared" si="14"/>
        <v>421.7</v>
      </c>
      <c r="X22" s="146">
        <f t="shared" si="14"/>
        <v>0</v>
      </c>
      <c r="Y22" s="146">
        <f t="shared" si="14"/>
        <v>0</v>
      </c>
      <c r="Z22" s="146">
        <f t="shared" si="14"/>
        <v>222.4</v>
      </c>
      <c r="AA22" s="146">
        <f t="shared" si="14"/>
        <v>0</v>
      </c>
      <c r="AB22" s="146">
        <f t="shared" si="14"/>
        <v>0</v>
      </c>
      <c r="AC22" s="146">
        <f t="shared" si="14"/>
        <v>0</v>
      </c>
      <c r="AD22" s="146">
        <f t="shared" si="14"/>
        <v>0</v>
      </c>
      <c r="AE22" s="146">
        <f t="shared" si="14"/>
        <v>447.9</v>
      </c>
      <c r="AF22" s="146">
        <f t="shared" si="14"/>
        <v>0</v>
      </c>
      <c r="AG22" s="146">
        <f t="shared" si="14"/>
        <v>0</v>
      </c>
      <c r="AH22" s="146">
        <f t="shared" si="14"/>
        <v>0</v>
      </c>
      <c r="AI22" s="146">
        <f t="shared" si="14"/>
        <v>0</v>
      </c>
      <c r="AJ22" s="146">
        <f t="shared" si="14"/>
        <v>534</v>
      </c>
      <c r="AK22" s="146">
        <f t="shared" si="14"/>
        <v>0</v>
      </c>
      <c r="AL22" s="146">
        <f t="shared" si="14"/>
        <v>0</v>
      </c>
      <c r="AM22" s="146">
        <f t="shared" si="14"/>
        <v>0</v>
      </c>
      <c r="AN22" s="146">
        <f t="shared" si="14"/>
        <v>0</v>
      </c>
      <c r="AO22" s="146">
        <f t="shared" si="14"/>
        <v>400</v>
      </c>
      <c r="AP22" s="146">
        <f t="shared" si="14"/>
        <v>0</v>
      </c>
      <c r="AQ22" s="146">
        <f t="shared" si="14"/>
        <v>0</v>
      </c>
      <c r="AR22" s="146">
        <f t="shared" si="14"/>
        <v>0</v>
      </c>
      <c r="AS22" s="146">
        <f t="shared" si="14"/>
        <v>0</v>
      </c>
      <c r="AT22" s="146">
        <f t="shared" si="14"/>
        <v>443.6</v>
      </c>
      <c r="AU22" s="146">
        <f t="shared" si="14"/>
        <v>0</v>
      </c>
      <c r="AV22" s="146">
        <f t="shared" si="14"/>
        <v>0</v>
      </c>
      <c r="AW22" s="146">
        <f t="shared" si="14"/>
        <v>0</v>
      </c>
      <c r="AX22" s="146">
        <f t="shared" si="14"/>
        <v>0</v>
      </c>
      <c r="AY22" s="146">
        <f t="shared" si="14"/>
        <v>400.2</v>
      </c>
      <c r="AZ22" s="146">
        <f t="shared" si="14"/>
        <v>0</v>
      </c>
      <c r="BA22" s="146">
        <f t="shared" si="14"/>
        <v>0</v>
      </c>
      <c r="BB22" s="634"/>
      <c r="BC22" s="219">
        <f t="shared" si="2"/>
        <v>7023.7999999999993</v>
      </c>
    </row>
    <row r="23" spans="1:55" ht="34.950000000000003" hidden="1" customHeight="1">
      <c r="A23" s="592"/>
      <c r="B23" s="592"/>
      <c r="C23" s="593"/>
      <c r="D23" s="220" t="s">
        <v>37</v>
      </c>
      <c r="E23" s="147">
        <f>E44</f>
        <v>0</v>
      </c>
      <c r="F23" s="143"/>
      <c r="G23" s="153" t="e">
        <f t="shared" si="15"/>
        <v>#DIV/0!</v>
      </c>
      <c r="H23" s="421">
        <f>H44</f>
        <v>0</v>
      </c>
      <c r="I23" s="422"/>
      <c r="J23" s="422"/>
      <c r="K23" s="143"/>
      <c r="L23" s="188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86"/>
      <c r="AB23" s="223"/>
      <c r="AC23" s="187"/>
      <c r="AD23" s="143"/>
      <c r="AE23" s="188"/>
      <c r="AF23" s="186"/>
      <c r="AG23" s="187"/>
      <c r="AH23" s="143"/>
      <c r="AI23" s="143"/>
      <c r="AJ23" s="188"/>
      <c r="AK23" s="186"/>
      <c r="AL23" s="223"/>
      <c r="AM23" s="143"/>
      <c r="AN23" s="143"/>
      <c r="AO23" s="224"/>
      <c r="AP23" s="186"/>
      <c r="AQ23" s="223"/>
      <c r="AR23" s="143"/>
      <c r="AS23" s="143"/>
      <c r="AT23" s="224"/>
      <c r="AU23" s="185"/>
      <c r="AV23" s="185"/>
      <c r="AW23" s="143"/>
      <c r="AX23" s="143"/>
      <c r="AY23" s="185"/>
      <c r="AZ23" s="143"/>
      <c r="BA23" s="143"/>
      <c r="BB23" s="634"/>
      <c r="BC23" s="219">
        <f t="shared" si="2"/>
        <v>0</v>
      </c>
    </row>
    <row r="24" spans="1:55" ht="34.950000000000003" customHeight="1">
      <c r="A24" s="592"/>
      <c r="B24" s="592"/>
      <c r="C24" s="593"/>
      <c r="D24" s="151" t="s">
        <v>2</v>
      </c>
      <c r="E24" s="147">
        <f t="shared" ref="E24:T26" si="16">E45</f>
        <v>1035.8</v>
      </c>
      <c r="F24" s="147">
        <f t="shared" si="16"/>
        <v>0</v>
      </c>
      <c r="G24" s="153">
        <f t="shared" si="15"/>
        <v>0</v>
      </c>
      <c r="H24" s="421">
        <f t="shared" si="16"/>
        <v>0</v>
      </c>
      <c r="I24" s="421">
        <f t="shared" si="16"/>
        <v>0</v>
      </c>
      <c r="J24" s="421">
        <f t="shared" si="16"/>
        <v>0</v>
      </c>
      <c r="K24" s="147">
        <f t="shared" si="16"/>
        <v>0</v>
      </c>
      <c r="L24" s="147">
        <f t="shared" si="16"/>
        <v>0</v>
      </c>
      <c r="M24" s="147">
        <f t="shared" si="16"/>
        <v>0</v>
      </c>
      <c r="N24" s="147">
        <f t="shared" si="16"/>
        <v>300</v>
      </c>
      <c r="O24" s="147">
        <f t="shared" si="16"/>
        <v>0</v>
      </c>
      <c r="P24" s="147">
        <f t="shared" si="16"/>
        <v>0</v>
      </c>
      <c r="Q24" s="147">
        <f t="shared" si="16"/>
        <v>0</v>
      </c>
      <c r="R24" s="147">
        <f t="shared" si="16"/>
        <v>0</v>
      </c>
      <c r="S24" s="147">
        <f t="shared" si="16"/>
        <v>0</v>
      </c>
      <c r="T24" s="147">
        <f t="shared" si="16"/>
        <v>735.8</v>
      </c>
      <c r="U24" s="147">
        <f t="shared" ref="U24:BA25" si="17">U45</f>
        <v>0</v>
      </c>
      <c r="V24" s="147">
        <f t="shared" si="17"/>
        <v>0</v>
      </c>
      <c r="W24" s="147">
        <f t="shared" si="17"/>
        <v>0</v>
      </c>
      <c r="X24" s="147">
        <f t="shared" si="17"/>
        <v>0</v>
      </c>
      <c r="Y24" s="147">
        <f t="shared" si="17"/>
        <v>0</v>
      </c>
      <c r="Z24" s="147">
        <f t="shared" si="17"/>
        <v>0</v>
      </c>
      <c r="AA24" s="147">
        <f t="shared" si="17"/>
        <v>0</v>
      </c>
      <c r="AB24" s="147">
        <f t="shared" si="17"/>
        <v>0</v>
      </c>
      <c r="AC24" s="147">
        <f t="shared" si="17"/>
        <v>0</v>
      </c>
      <c r="AD24" s="147">
        <f t="shared" si="17"/>
        <v>0</v>
      </c>
      <c r="AE24" s="147">
        <f t="shared" si="17"/>
        <v>0</v>
      </c>
      <c r="AF24" s="147">
        <f t="shared" si="17"/>
        <v>0</v>
      </c>
      <c r="AG24" s="147">
        <f t="shared" si="17"/>
        <v>0</v>
      </c>
      <c r="AH24" s="147">
        <f t="shared" si="17"/>
        <v>0</v>
      </c>
      <c r="AI24" s="147">
        <f t="shared" si="17"/>
        <v>0</v>
      </c>
      <c r="AJ24" s="147">
        <f t="shared" si="17"/>
        <v>0</v>
      </c>
      <c r="AK24" s="147">
        <f t="shared" si="17"/>
        <v>0</v>
      </c>
      <c r="AL24" s="147">
        <f t="shared" si="17"/>
        <v>0</v>
      </c>
      <c r="AM24" s="147">
        <f t="shared" si="17"/>
        <v>0</v>
      </c>
      <c r="AN24" s="147">
        <f t="shared" si="17"/>
        <v>0</v>
      </c>
      <c r="AO24" s="147">
        <f t="shared" si="17"/>
        <v>0</v>
      </c>
      <c r="AP24" s="147">
        <f t="shared" si="17"/>
        <v>0</v>
      </c>
      <c r="AQ24" s="147">
        <f t="shared" si="17"/>
        <v>0</v>
      </c>
      <c r="AR24" s="147">
        <f t="shared" si="17"/>
        <v>0</v>
      </c>
      <c r="AS24" s="147">
        <f t="shared" si="17"/>
        <v>0</v>
      </c>
      <c r="AT24" s="147">
        <f t="shared" si="17"/>
        <v>0</v>
      </c>
      <c r="AU24" s="147">
        <f t="shared" si="17"/>
        <v>0</v>
      </c>
      <c r="AV24" s="147">
        <f t="shared" si="17"/>
        <v>0</v>
      </c>
      <c r="AW24" s="147">
        <f t="shared" si="17"/>
        <v>0</v>
      </c>
      <c r="AX24" s="147">
        <f t="shared" si="17"/>
        <v>0</v>
      </c>
      <c r="AY24" s="147">
        <f t="shared" si="17"/>
        <v>0</v>
      </c>
      <c r="AZ24" s="147">
        <f t="shared" si="17"/>
        <v>0</v>
      </c>
      <c r="BA24" s="147">
        <f t="shared" si="17"/>
        <v>0</v>
      </c>
      <c r="BB24" s="634"/>
      <c r="BC24" s="219">
        <f t="shared" si="2"/>
        <v>1035.8</v>
      </c>
    </row>
    <row r="25" spans="1:55" ht="34.950000000000003" customHeight="1">
      <c r="A25" s="592"/>
      <c r="B25" s="592"/>
      <c r="C25" s="593"/>
      <c r="D25" s="233" t="s">
        <v>43</v>
      </c>
      <c r="E25" s="147">
        <f t="shared" si="16"/>
        <v>5988</v>
      </c>
      <c r="F25" s="147">
        <f t="shared" si="16"/>
        <v>500</v>
      </c>
      <c r="G25" s="153">
        <f t="shared" si="15"/>
        <v>8.3500334001336007</v>
      </c>
      <c r="H25" s="421">
        <f t="shared" si="16"/>
        <v>500</v>
      </c>
      <c r="I25" s="421">
        <f t="shared" si="16"/>
        <v>500</v>
      </c>
      <c r="J25" s="421">
        <f t="shared" si="16"/>
        <v>0</v>
      </c>
      <c r="K25" s="147">
        <f t="shared" si="16"/>
        <v>804.40000000000009</v>
      </c>
      <c r="L25" s="147">
        <f t="shared" si="16"/>
        <v>0</v>
      </c>
      <c r="M25" s="147">
        <f t="shared" si="16"/>
        <v>0</v>
      </c>
      <c r="N25" s="147">
        <f t="shared" si="16"/>
        <v>971.4</v>
      </c>
      <c r="O25" s="147">
        <f t="shared" si="16"/>
        <v>0</v>
      </c>
      <c r="P25" s="147">
        <f t="shared" si="16"/>
        <v>0</v>
      </c>
      <c r="Q25" s="147">
        <f t="shared" si="16"/>
        <v>379.2</v>
      </c>
      <c r="R25" s="147">
        <f t="shared" si="16"/>
        <v>0</v>
      </c>
      <c r="S25" s="147">
        <f t="shared" si="16"/>
        <v>0</v>
      </c>
      <c r="T25" s="147">
        <f t="shared" si="16"/>
        <v>463.2</v>
      </c>
      <c r="U25" s="147">
        <f t="shared" si="17"/>
        <v>0</v>
      </c>
      <c r="V25" s="147">
        <f t="shared" si="17"/>
        <v>0</v>
      </c>
      <c r="W25" s="147">
        <f t="shared" si="17"/>
        <v>421.7</v>
      </c>
      <c r="X25" s="147">
        <f t="shared" si="17"/>
        <v>0</v>
      </c>
      <c r="Y25" s="147">
        <f t="shared" si="17"/>
        <v>0</v>
      </c>
      <c r="Z25" s="147">
        <f t="shared" si="17"/>
        <v>222.4</v>
      </c>
      <c r="AA25" s="147">
        <f t="shared" si="17"/>
        <v>0</v>
      </c>
      <c r="AB25" s="147">
        <f t="shared" si="17"/>
        <v>0</v>
      </c>
      <c r="AC25" s="147">
        <f t="shared" si="17"/>
        <v>0</v>
      </c>
      <c r="AD25" s="147">
        <f t="shared" si="17"/>
        <v>0</v>
      </c>
      <c r="AE25" s="147">
        <f t="shared" si="17"/>
        <v>447.9</v>
      </c>
      <c r="AF25" s="147">
        <f t="shared" si="17"/>
        <v>0</v>
      </c>
      <c r="AG25" s="147">
        <f t="shared" si="17"/>
        <v>0</v>
      </c>
      <c r="AH25" s="147">
        <f t="shared" si="17"/>
        <v>0</v>
      </c>
      <c r="AI25" s="147">
        <f t="shared" si="17"/>
        <v>0</v>
      </c>
      <c r="AJ25" s="147">
        <f t="shared" si="17"/>
        <v>534</v>
      </c>
      <c r="AK25" s="147">
        <f t="shared" si="17"/>
        <v>0</v>
      </c>
      <c r="AL25" s="147">
        <f t="shared" si="17"/>
        <v>0</v>
      </c>
      <c r="AM25" s="147">
        <f t="shared" si="17"/>
        <v>0</v>
      </c>
      <c r="AN25" s="147">
        <f t="shared" si="17"/>
        <v>0</v>
      </c>
      <c r="AO25" s="147">
        <f t="shared" si="17"/>
        <v>400</v>
      </c>
      <c r="AP25" s="147">
        <f t="shared" si="17"/>
        <v>0</v>
      </c>
      <c r="AQ25" s="147">
        <f t="shared" si="17"/>
        <v>0</v>
      </c>
      <c r="AR25" s="147">
        <f t="shared" si="17"/>
        <v>0</v>
      </c>
      <c r="AS25" s="147">
        <f t="shared" si="17"/>
        <v>0</v>
      </c>
      <c r="AT25" s="147">
        <f t="shared" si="17"/>
        <v>443.6</v>
      </c>
      <c r="AU25" s="147">
        <f t="shared" si="17"/>
        <v>0</v>
      </c>
      <c r="AV25" s="147">
        <f t="shared" si="17"/>
        <v>0</v>
      </c>
      <c r="AW25" s="147">
        <f t="shared" si="17"/>
        <v>0</v>
      </c>
      <c r="AX25" s="147">
        <f t="shared" si="17"/>
        <v>0</v>
      </c>
      <c r="AY25" s="147">
        <f t="shared" si="17"/>
        <v>400.2</v>
      </c>
      <c r="AZ25" s="147">
        <f t="shared" si="17"/>
        <v>0</v>
      </c>
      <c r="BA25" s="147">
        <f t="shared" si="17"/>
        <v>0</v>
      </c>
      <c r="BB25" s="634"/>
      <c r="BC25" s="219">
        <f t="shared" si="2"/>
        <v>5988</v>
      </c>
    </row>
    <row r="26" spans="1:55" ht="34.950000000000003" hidden="1" customHeight="1">
      <c r="A26" s="594"/>
      <c r="B26" s="594"/>
      <c r="C26" s="595"/>
      <c r="D26" s="234" t="s">
        <v>270</v>
      </c>
      <c r="E26" s="147">
        <f t="shared" si="16"/>
        <v>0</v>
      </c>
      <c r="F26" s="143"/>
      <c r="G26" s="153" t="e">
        <f t="shared" si="15"/>
        <v>#DIV/0!</v>
      </c>
      <c r="H26" s="421">
        <f t="shared" ref="H26" si="18">H47</f>
        <v>0</v>
      </c>
      <c r="I26" s="422"/>
      <c r="J26" s="422"/>
      <c r="K26" s="143"/>
      <c r="L26" s="188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86"/>
      <c r="AB26" s="223"/>
      <c r="AC26" s="187"/>
      <c r="AD26" s="143"/>
      <c r="AE26" s="188"/>
      <c r="AF26" s="186"/>
      <c r="AG26" s="187"/>
      <c r="AH26" s="143"/>
      <c r="AI26" s="143"/>
      <c r="AJ26" s="188"/>
      <c r="AK26" s="186"/>
      <c r="AL26" s="223"/>
      <c r="AM26" s="143"/>
      <c r="AN26" s="143"/>
      <c r="AO26" s="224"/>
      <c r="AP26" s="186"/>
      <c r="AQ26" s="223"/>
      <c r="AR26" s="143"/>
      <c r="AS26" s="143"/>
      <c r="AT26" s="224"/>
      <c r="AU26" s="185"/>
      <c r="AV26" s="185"/>
      <c r="AW26" s="143"/>
      <c r="AX26" s="143"/>
      <c r="AY26" s="185"/>
      <c r="AZ26" s="143"/>
      <c r="BA26" s="143"/>
      <c r="BB26" s="634"/>
      <c r="BC26" s="219">
        <f t="shared" si="2"/>
        <v>0</v>
      </c>
    </row>
    <row r="27" spans="1:55" ht="34.950000000000003" hidden="1" customHeight="1">
      <c r="A27" s="590" t="s">
        <v>284</v>
      </c>
      <c r="B27" s="596"/>
      <c r="C27" s="597"/>
      <c r="D27" s="226" t="s">
        <v>41</v>
      </c>
      <c r="E27" s="188"/>
      <c r="F27" s="143"/>
      <c r="G27" s="153" t="e">
        <f t="shared" si="15"/>
        <v>#DIV/0!</v>
      </c>
      <c r="H27" s="421"/>
      <c r="I27" s="422"/>
      <c r="J27" s="422"/>
      <c r="K27" s="143"/>
      <c r="L27" s="188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86"/>
      <c r="AB27" s="223"/>
      <c r="AC27" s="187"/>
      <c r="AD27" s="143"/>
      <c r="AE27" s="188"/>
      <c r="AF27" s="186"/>
      <c r="AG27" s="187"/>
      <c r="AH27" s="143"/>
      <c r="AI27" s="143"/>
      <c r="AJ27" s="188"/>
      <c r="AK27" s="186"/>
      <c r="AL27" s="223"/>
      <c r="AM27" s="143"/>
      <c r="AN27" s="143"/>
      <c r="AO27" s="224"/>
      <c r="AP27" s="186"/>
      <c r="AQ27" s="223"/>
      <c r="AR27" s="143"/>
      <c r="AS27" s="143"/>
      <c r="AT27" s="224"/>
      <c r="AU27" s="185"/>
      <c r="AV27" s="185"/>
      <c r="AW27" s="143"/>
      <c r="AX27" s="143"/>
      <c r="AY27" s="185"/>
      <c r="AZ27" s="143"/>
      <c r="BA27" s="143"/>
      <c r="BB27" s="634"/>
      <c r="BC27" s="219">
        <f t="shared" si="2"/>
        <v>0</v>
      </c>
    </row>
    <row r="28" spans="1:55" ht="34.950000000000003" hidden="1" customHeight="1">
      <c r="A28" s="598"/>
      <c r="B28" s="598"/>
      <c r="C28" s="599"/>
      <c r="D28" s="220" t="s">
        <v>37</v>
      </c>
      <c r="E28" s="188"/>
      <c r="F28" s="143"/>
      <c r="G28" s="153" t="e">
        <f t="shared" si="15"/>
        <v>#DIV/0!</v>
      </c>
      <c r="H28" s="421"/>
      <c r="I28" s="422"/>
      <c r="J28" s="422"/>
      <c r="K28" s="143"/>
      <c r="L28" s="188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86"/>
      <c r="AB28" s="223"/>
      <c r="AC28" s="187"/>
      <c r="AD28" s="143"/>
      <c r="AE28" s="188"/>
      <c r="AF28" s="186"/>
      <c r="AG28" s="187"/>
      <c r="AH28" s="143"/>
      <c r="AI28" s="143"/>
      <c r="AJ28" s="188"/>
      <c r="AK28" s="186"/>
      <c r="AL28" s="223"/>
      <c r="AM28" s="143"/>
      <c r="AN28" s="143"/>
      <c r="AO28" s="224"/>
      <c r="AP28" s="186"/>
      <c r="AQ28" s="223"/>
      <c r="AR28" s="143"/>
      <c r="AS28" s="143"/>
      <c r="AT28" s="224"/>
      <c r="AU28" s="185"/>
      <c r="AV28" s="185"/>
      <c r="AW28" s="143"/>
      <c r="AX28" s="143"/>
      <c r="AY28" s="185"/>
      <c r="AZ28" s="143"/>
      <c r="BA28" s="143"/>
      <c r="BB28" s="634"/>
      <c r="BC28" s="219">
        <f t="shared" si="2"/>
        <v>0</v>
      </c>
    </row>
    <row r="29" spans="1:55" ht="34.950000000000003" hidden="1" customHeight="1">
      <c r="A29" s="598"/>
      <c r="B29" s="598"/>
      <c r="C29" s="599"/>
      <c r="D29" s="151" t="s">
        <v>2</v>
      </c>
      <c r="E29" s="188"/>
      <c r="F29" s="143"/>
      <c r="G29" s="153" t="e">
        <f t="shared" si="15"/>
        <v>#DIV/0!</v>
      </c>
      <c r="H29" s="421"/>
      <c r="I29" s="422"/>
      <c r="J29" s="422"/>
      <c r="K29" s="143"/>
      <c r="L29" s="188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86"/>
      <c r="AB29" s="223"/>
      <c r="AC29" s="187"/>
      <c r="AD29" s="143"/>
      <c r="AE29" s="188"/>
      <c r="AF29" s="186"/>
      <c r="AG29" s="187"/>
      <c r="AH29" s="143"/>
      <c r="AI29" s="143"/>
      <c r="AJ29" s="188"/>
      <c r="AK29" s="186"/>
      <c r="AL29" s="223"/>
      <c r="AM29" s="143"/>
      <c r="AN29" s="143"/>
      <c r="AO29" s="224"/>
      <c r="AP29" s="186"/>
      <c r="AQ29" s="223"/>
      <c r="AR29" s="143"/>
      <c r="AS29" s="143"/>
      <c r="AT29" s="224"/>
      <c r="AU29" s="185"/>
      <c r="AV29" s="185"/>
      <c r="AW29" s="143"/>
      <c r="AX29" s="143"/>
      <c r="AY29" s="185"/>
      <c r="AZ29" s="143"/>
      <c r="BA29" s="143"/>
      <c r="BB29" s="634"/>
      <c r="BC29" s="219">
        <f t="shared" si="2"/>
        <v>0</v>
      </c>
    </row>
    <row r="30" spans="1:55" ht="34.950000000000003" hidden="1" customHeight="1">
      <c r="A30" s="598"/>
      <c r="B30" s="598"/>
      <c r="C30" s="599"/>
      <c r="D30" s="233" t="s">
        <v>43</v>
      </c>
      <c r="E30" s="188"/>
      <c r="F30" s="143"/>
      <c r="G30" s="153" t="e">
        <f t="shared" si="15"/>
        <v>#DIV/0!</v>
      </c>
      <c r="H30" s="421"/>
      <c r="I30" s="422"/>
      <c r="J30" s="422"/>
      <c r="K30" s="143"/>
      <c r="L30" s="188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86"/>
      <c r="AB30" s="223"/>
      <c r="AC30" s="187"/>
      <c r="AD30" s="143"/>
      <c r="AE30" s="188"/>
      <c r="AF30" s="186"/>
      <c r="AG30" s="187"/>
      <c r="AH30" s="143"/>
      <c r="AI30" s="143"/>
      <c r="AJ30" s="188"/>
      <c r="AK30" s="186"/>
      <c r="AL30" s="223"/>
      <c r="AM30" s="143"/>
      <c r="AN30" s="143"/>
      <c r="AO30" s="224"/>
      <c r="AP30" s="186"/>
      <c r="AQ30" s="223"/>
      <c r="AR30" s="143"/>
      <c r="AS30" s="143"/>
      <c r="AT30" s="224"/>
      <c r="AU30" s="185"/>
      <c r="AV30" s="185"/>
      <c r="AW30" s="143"/>
      <c r="AX30" s="143"/>
      <c r="AY30" s="185"/>
      <c r="AZ30" s="143"/>
      <c r="BA30" s="143"/>
      <c r="BB30" s="634"/>
      <c r="BC30" s="219">
        <f t="shared" si="2"/>
        <v>0</v>
      </c>
    </row>
    <row r="31" spans="1:55" ht="34.950000000000003" hidden="1" customHeight="1">
      <c r="A31" s="598"/>
      <c r="B31" s="598"/>
      <c r="C31" s="599"/>
      <c r="D31" s="234" t="s">
        <v>270</v>
      </c>
      <c r="E31" s="188"/>
      <c r="F31" s="143"/>
      <c r="G31" s="153" t="e">
        <f t="shared" si="15"/>
        <v>#DIV/0!</v>
      </c>
      <c r="H31" s="421"/>
      <c r="I31" s="422"/>
      <c r="J31" s="422"/>
      <c r="K31" s="143"/>
      <c r="L31" s="188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86"/>
      <c r="AB31" s="223"/>
      <c r="AC31" s="187"/>
      <c r="AD31" s="143"/>
      <c r="AE31" s="188"/>
      <c r="AF31" s="186"/>
      <c r="AG31" s="187"/>
      <c r="AH31" s="143"/>
      <c r="AI31" s="143"/>
      <c r="AJ31" s="188"/>
      <c r="AK31" s="186"/>
      <c r="AL31" s="223"/>
      <c r="AM31" s="143"/>
      <c r="AN31" s="143"/>
      <c r="AO31" s="224"/>
      <c r="AP31" s="186"/>
      <c r="AQ31" s="223"/>
      <c r="AR31" s="143"/>
      <c r="AS31" s="143"/>
      <c r="AT31" s="224"/>
      <c r="AU31" s="185"/>
      <c r="AV31" s="185"/>
      <c r="AW31" s="143"/>
      <c r="AX31" s="143"/>
      <c r="AY31" s="185"/>
      <c r="AZ31" s="143"/>
      <c r="BA31" s="143"/>
      <c r="BB31" s="634"/>
      <c r="BC31" s="219">
        <f t="shared" si="2"/>
        <v>0</v>
      </c>
    </row>
    <row r="32" spans="1:55" ht="17.25" hidden="1" customHeight="1">
      <c r="A32" s="563" t="s">
        <v>281</v>
      </c>
      <c r="B32" s="564"/>
      <c r="C32" s="565"/>
      <c r="D32" s="226" t="s">
        <v>41</v>
      </c>
      <c r="E32" s="239"/>
      <c r="F32" s="142"/>
      <c r="G32" s="153" t="e">
        <f t="shared" si="15"/>
        <v>#DIV/0!</v>
      </c>
      <c r="H32" s="423"/>
      <c r="I32" s="426"/>
      <c r="J32" s="426"/>
      <c r="K32" s="142"/>
      <c r="L32" s="239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240"/>
      <c r="AB32" s="241"/>
      <c r="AC32" s="242"/>
      <c r="AD32" s="142"/>
      <c r="AE32" s="239"/>
      <c r="AF32" s="240"/>
      <c r="AG32" s="242"/>
      <c r="AH32" s="142"/>
      <c r="AI32" s="142"/>
      <c r="AJ32" s="239"/>
      <c r="AK32" s="240"/>
      <c r="AL32" s="241"/>
      <c r="AM32" s="142"/>
      <c r="AN32" s="142"/>
      <c r="AO32" s="243"/>
      <c r="AP32" s="240"/>
      <c r="AQ32" s="241"/>
      <c r="AR32" s="142"/>
      <c r="AS32" s="142"/>
      <c r="AT32" s="243"/>
      <c r="AU32" s="244"/>
      <c r="AV32" s="244"/>
      <c r="AW32" s="142"/>
      <c r="AX32" s="142"/>
      <c r="AY32" s="239"/>
      <c r="AZ32" s="142"/>
      <c r="BA32" s="142"/>
      <c r="BB32" s="634"/>
      <c r="BC32" s="219">
        <f t="shared" si="2"/>
        <v>0</v>
      </c>
    </row>
    <row r="33" spans="1:55" ht="31.2" hidden="1">
      <c r="A33" s="566"/>
      <c r="B33" s="567"/>
      <c r="C33" s="568"/>
      <c r="D33" s="151" t="s">
        <v>37</v>
      </c>
      <c r="E33" s="245"/>
      <c r="F33" s="246"/>
      <c r="G33" s="153" t="e">
        <f t="shared" si="15"/>
        <v>#DIV/0!</v>
      </c>
      <c r="H33" s="417"/>
      <c r="I33" s="418"/>
      <c r="J33" s="418"/>
      <c r="K33" s="145"/>
      <c r="L33" s="184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82"/>
      <c r="AB33" s="221"/>
      <c r="AC33" s="183"/>
      <c r="AD33" s="145"/>
      <c r="AE33" s="184"/>
      <c r="AF33" s="182"/>
      <c r="AG33" s="183"/>
      <c r="AH33" s="145"/>
      <c r="AI33" s="145"/>
      <c r="AJ33" s="184"/>
      <c r="AK33" s="182"/>
      <c r="AL33" s="221"/>
      <c r="AM33" s="145"/>
      <c r="AN33" s="145"/>
      <c r="AO33" s="222"/>
      <c r="AP33" s="182"/>
      <c r="AQ33" s="221"/>
      <c r="AR33" s="145"/>
      <c r="AS33" s="145"/>
      <c r="AT33" s="222"/>
      <c r="AU33" s="181"/>
      <c r="AV33" s="181"/>
      <c r="AW33" s="145"/>
      <c r="AX33" s="145"/>
      <c r="AY33" s="181"/>
      <c r="AZ33" s="145"/>
      <c r="BA33" s="145"/>
      <c r="BB33" s="634"/>
      <c r="BC33" s="219">
        <f t="shared" si="2"/>
        <v>0</v>
      </c>
    </row>
    <row r="34" spans="1:55" ht="31.2" hidden="1" customHeight="1">
      <c r="A34" s="566"/>
      <c r="B34" s="567"/>
      <c r="C34" s="568"/>
      <c r="D34" s="151" t="s">
        <v>2</v>
      </c>
      <c r="E34" s="188"/>
      <c r="F34" s="143"/>
      <c r="G34" s="153" t="e">
        <f t="shared" si="15"/>
        <v>#DIV/0!</v>
      </c>
      <c r="H34" s="419"/>
      <c r="I34" s="424"/>
      <c r="J34" s="424"/>
      <c r="K34" s="148"/>
      <c r="L34" s="22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229"/>
      <c r="AB34" s="230"/>
      <c r="AC34" s="231"/>
      <c r="AD34" s="148"/>
      <c r="AE34" s="228"/>
      <c r="AF34" s="229"/>
      <c r="AG34" s="231"/>
      <c r="AH34" s="148"/>
      <c r="AI34" s="148"/>
      <c r="AJ34" s="228"/>
      <c r="AK34" s="229"/>
      <c r="AL34" s="230"/>
      <c r="AM34" s="148"/>
      <c r="AN34" s="148"/>
      <c r="AO34" s="232"/>
      <c r="AP34" s="229"/>
      <c r="AQ34" s="230"/>
      <c r="AR34" s="148"/>
      <c r="AS34" s="148"/>
      <c r="AT34" s="232"/>
      <c r="AU34" s="229"/>
      <c r="AV34" s="229"/>
      <c r="AW34" s="148"/>
      <c r="AX34" s="148"/>
      <c r="AY34" s="229"/>
      <c r="AZ34" s="148"/>
      <c r="BA34" s="148"/>
      <c r="BB34" s="634"/>
      <c r="BC34" s="219">
        <f t="shared" si="2"/>
        <v>0</v>
      </c>
    </row>
    <row r="35" spans="1:55" ht="13.8" hidden="1">
      <c r="A35" s="566"/>
      <c r="B35" s="567"/>
      <c r="C35" s="568"/>
      <c r="D35" s="154" t="s">
        <v>43</v>
      </c>
      <c r="E35" s="188"/>
      <c r="F35" s="143"/>
      <c r="G35" s="153" t="e">
        <f t="shared" si="15"/>
        <v>#DIV/0!</v>
      </c>
      <c r="H35" s="421"/>
      <c r="I35" s="422"/>
      <c r="J35" s="422"/>
      <c r="K35" s="143"/>
      <c r="L35" s="188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86"/>
      <c r="AB35" s="223"/>
      <c r="AC35" s="187"/>
      <c r="AD35" s="143"/>
      <c r="AE35" s="188"/>
      <c r="AF35" s="186"/>
      <c r="AG35" s="187"/>
      <c r="AH35" s="143"/>
      <c r="AI35" s="143"/>
      <c r="AJ35" s="188"/>
      <c r="AK35" s="186"/>
      <c r="AL35" s="223"/>
      <c r="AM35" s="143"/>
      <c r="AN35" s="143"/>
      <c r="AO35" s="224"/>
      <c r="AP35" s="186"/>
      <c r="AQ35" s="223"/>
      <c r="AR35" s="143"/>
      <c r="AS35" s="143"/>
      <c r="AT35" s="224"/>
      <c r="AU35" s="185"/>
      <c r="AV35" s="185"/>
      <c r="AW35" s="143"/>
      <c r="AX35" s="143"/>
      <c r="AY35" s="186"/>
      <c r="AZ35" s="143"/>
      <c r="BA35" s="143"/>
      <c r="BB35" s="634"/>
      <c r="BC35" s="219">
        <f t="shared" si="2"/>
        <v>0</v>
      </c>
    </row>
    <row r="36" spans="1:55" s="247" customFormat="1" ht="37.200000000000003" hidden="1" customHeight="1">
      <c r="A36" s="569"/>
      <c r="B36" s="570"/>
      <c r="C36" s="571"/>
      <c r="D36" s="155" t="s">
        <v>270</v>
      </c>
      <c r="E36" s="145"/>
      <c r="F36" s="145"/>
      <c r="G36" s="153" t="e">
        <f t="shared" si="15"/>
        <v>#DIV/0!</v>
      </c>
      <c r="H36" s="417"/>
      <c r="I36" s="418"/>
      <c r="J36" s="418"/>
      <c r="K36" s="145"/>
      <c r="L36" s="184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82"/>
      <c r="AB36" s="221"/>
      <c r="AC36" s="183"/>
      <c r="AD36" s="145"/>
      <c r="AE36" s="184"/>
      <c r="AF36" s="182"/>
      <c r="AG36" s="183"/>
      <c r="AH36" s="145"/>
      <c r="AI36" s="145"/>
      <c r="AJ36" s="184"/>
      <c r="AK36" s="182"/>
      <c r="AL36" s="221"/>
      <c r="AM36" s="145"/>
      <c r="AN36" s="145"/>
      <c r="AO36" s="222"/>
      <c r="AP36" s="182"/>
      <c r="AQ36" s="221"/>
      <c r="AR36" s="145"/>
      <c r="AS36" s="145"/>
      <c r="AT36" s="222"/>
      <c r="AU36" s="181"/>
      <c r="AV36" s="181"/>
      <c r="AW36" s="145"/>
      <c r="AX36" s="145"/>
      <c r="AY36" s="182"/>
      <c r="AZ36" s="145"/>
      <c r="BA36" s="145"/>
      <c r="BB36" s="634"/>
      <c r="BC36" s="219">
        <f t="shared" si="2"/>
        <v>0</v>
      </c>
    </row>
    <row r="37" spans="1:55" ht="37.200000000000003" customHeight="1">
      <c r="A37" s="563" t="s">
        <v>279</v>
      </c>
      <c r="B37" s="638"/>
      <c r="C37" s="639"/>
      <c r="D37" s="226" t="s">
        <v>41</v>
      </c>
      <c r="E37" s="248">
        <f>E38+E39+E40</f>
        <v>134890.4</v>
      </c>
      <c r="F37" s="249">
        <f t="shared" ref="F37" si="19">F38+F39+F40</f>
        <v>7253.8</v>
      </c>
      <c r="G37" s="153">
        <f t="shared" si="15"/>
        <v>5.3775509598904003</v>
      </c>
      <c r="H37" s="427" t="s">
        <v>280</v>
      </c>
      <c r="I37" s="428" t="s">
        <v>280</v>
      </c>
      <c r="J37" s="427" t="s">
        <v>280</v>
      </c>
      <c r="K37" s="251" t="s">
        <v>280</v>
      </c>
      <c r="L37" s="250" t="s">
        <v>280</v>
      </c>
      <c r="M37" s="251" t="s">
        <v>280</v>
      </c>
      <c r="N37" s="250" t="s">
        <v>280</v>
      </c>
      <c r="O37" s="251" t="s">
        <v>280</v>
      </c>
      <c r="P37" s="250" t="s">
        <v>280</v>
      </c>
      <c r="Q37" s="251" t="s">
        <v>280</v>
      </c>
      <c r="R37" s="250" t="s">
        <v>280</v>
      </c>
      <c r="S37" s="251" t="s">
        <v>280</v>
      </c>
      <c r="T37" s="250" t="s">
        <v>280</v>
      </c>
      <c r="U37" s="251" t="s">
        <v>280</v>
      </c>
      <c r="V37" s="250" t="s">
        <v>280</v>
      </c>
      <c r="W37" s="251" t="s">
        <v>280</v>
      </c>
      <c r="X37" s="250" t="s">
        <v>280</v>
      </c>
      <c r="Y37" s="251" t="s">
        <v>280</v>
      </c>
      <c r="Z37" s="250" t="s">
        <v>280</v>
      </c>
      <c r="AA37" s="251" t="s">
        <v>280</v>
      </c>
      <c r="AB37" s="250" t="s">
        <v>280</v>
      </c>
      <c r="AC37" s="251" t="s">
        <v>280</v>
      </c>
      <c r="AD37" s="250" t="s">
        <v>280</v>
      </c>
      <c r="AE37" s="251" t="s">
        <v>280</v>
      </c>
      <c r="AF37" s="250" t="s">
        <v>280</v>
      </c>
      <c r="AG37" s="251" t="s">
        <v>280</v>
      </c>
      <c r="AH37" s="250" t="s">
        <v>280</v>
      </c>
      <c r="AI37" s="251" t="s">
        <v>280</v>
      </c>
      <c r="AJ37" s="250" t="s">
        <v>280</v>
      </c>
      <c r="AK37" s="251" t="s">
        <v>280</v>
      </c>
      <c r="AL37" s="250" t="s">
        <v>280</v>
      </c>
      <c r="AM37" s="251" t="s">
        <v>280</v>
      </c>
      <c r="AN37" s="250" t="s">
        <v>280</v>
      </c>
      <c r="AO37" s="251" t="s">
        <v>280</v>
      </c>
      <c r="AP37" s="250" t="s">
        <v>280</v>
      </c>
      <c r="AQ37" s="251" t="s">
        <v>280</v>
      </c>
      <c r="AR37" s="250" t="s">
        <v>280</v>
      </c>
      <c r="AS37" s="251" t="s">
        <v>280</v>
      </c>
      <c r="AT37" s="250" t="s">
        <v>280</v>
      </c>
      <c r="AU37" s="251" t="s">
        <v>280</v>
      </c>
      <c r="AV37" s="250" t="s">
        <v>280</v>
      </c>
      <c r="AW37" s="251" t="s">
        <v>280</v>
      </c>
      <c r="AX37" s="250" t="s">
        <v>280</v>
      </c>
      <c r="AY37" s="251" t="s">
        <v>280</v>
      </c>
      <c r="AZ37" s="250" t="s">
        <v>280</v>
      </c>
      <c r="BA37" s="251" t="s">
        <v>280</v>
      </c>
      <c r="BB37" s="252"/>
      <c r="BC37" s="219" t="e">
        <f t="shared" si="2"/>
        <v>#VALUE!</v>
      </c>
    </row>
    <row r="38" spans="1:55" ht="37.200000000000003" hidden="1" customHeight="1">
      <c r="A38" s="253"/>
      <c r="B38" s="235"/>
      <c r="C38" s="236"/>
      <c r="D38" s="151" t="s">
        <v>37</v>
      </c>
      <c r="E38" s="254"/>
      <c r="F38" s="255"/>
      <c r="G38" s="153" t="e">
        <f t="shared" si="15"/>
        <v>#DIV/0!</v>
      </c>
      <c r="H38" s="427" t="s">
        <v>280</v>
      </c>
      <c r="I38" s="428" t="s">
        <v>280</v>
      </c>
      <c r="J38" s="427" t="s">
        <v>280</v>
      </c>
      <c r="K38" s="251" t="s">
        <v>280</v>
      </c>
      <c r="L38" s="250" t="s">
        <v>280</v>
      </c>
      <c r="M38" s="251" t="s">
        <v>280</v>
      </c>
      <c r="N38" s="250" t="s">
        <v>280</v>
      </c>
      <c r="O38" s="251" t="s">
        <v>280</v>
      </c>
      <c r="P38" s="250" t="s">
        <v>280</v>
      </c>
      <c r="Q38" s="251" t="s">
        <v>280</v>
      </c>
      <c r="R38" s="250" t="s">
        <v>280</v>
      </c>
      <c r="S38" s="251" t="s">
        <v>280</v>
      </c>
      <c r="T38" s="250" t="s">
        <v>280</v>
      </c>
      <c r="U38" s="251" t="s">
        <v>280</v>
      </c>
      <c r="V38" s="250" t="s">
        <v>280</v>
      </c>
      <c r="W38" s="251" t="s">
        <v>280</v>
      </c>
      <c r="X38" s="250" t="s">
        <v>280</v>
      </c>
      <c r="Y38" s="251" t="s">
        <v>280</v>
      </c>
      <c r="Z38" s="250" t="s">
        <v>280</v>
      </c>
      <c r="AA38" s="251" t="s">
        <v>280</v>
      </c>
      <c r="AB38" s="250" t="s">
        <v>280</v>
      </c>
      <c r="AC38" s="251" t="s">
        <v>280</v>
      </c>
      <c r="AD38" s="250" t="s">
        <v>280</v>
      </c>
      <c r="AE38" s="251" t="s">
        <v>280</v>
      </c>
      <c r="AF38" s="250" t="s">
        <v>280</v>
      </c>
      <c r="AG38" s="251" t="s">
        <v>280</v>
      </c>
      <c r="AH38" s="250" t="s">
        <v>280</v>
      </c>
      <c r="AI38" s="251" t="s">
        <v>280</v>
      </c>
      <c r="AJ38" s="250" t="s">
        <v>280</v>
      </c>
      <c r="AK38" s="251" t="s">
        <v>280</v>
      </c>
      <c r="AL38" s="250" t="s">
        <v>280</v>
      </c>
      <c r="AM38" s="251" t="s">
        <v>280</v>
      </c>
      <c r="AN38" s="250" t="s">
        <v>280</v>
      </c>
      <c r="AO38" s="251" t="s">
        <v>280</v>
      </c>
      <c r="AP38" s="250" t="s">
        <v>280</v>
      </c>
      <c r="AQ38" s="251" t="s">
        <v>280</v>
      </c>
      <c r="AR38" s="250" t="s">
        <v>280</v>
      </c>
      <c r="AS38" s="251" t="s">
        <v>280</v>
      </c>
      <c r="AT38" s="250" t="s">
        <v>280</v>
      </c>
      <c r="AU38" s="251" t="s">
        <v>280</v>
      </c>
      <c r="AV38" s="250" t="s">
        <v>280</v>
      </c>
      <c r="AW38" s="251" t="s">
        <v>280</v>
      </c>
      <c r="AX38" s="250" t="s">
        <v>280</v>
      </c>
      <c r="AY38" s="251" t="s">
        <v>280</v>
      </c>
      <c r="AZ38" s="250" t="s">
        <v>280</v>
      </c>
      <c r="BA38" s="251" t="s">
        <v>280</v>
      </c>
      <c r="BB38" s="252"/>
      <c r="BC38" s="219" t="e">
        <f t="shared" si="2"/>
        <v>#VALUE!</v>
      </c>
    </row>
    <row r="39" spans="1:55" ht="37.200000000000003" hidden="1" customHeight="1">
      <c r="A39" s="253"/>
      <c r="B39" s="235"/>
      <c r="C39" s="236"/>
      <c r="D39" s="151" t="s">
        <v>2</v>
      </c>
      <c r="E39" s="256"/>
      <c r="F39" s="257"/>
      <c r="G39" s="153" t="e">
        <f t="shared" si="15"/>
        <v>#DIV/0!</v>
      </c>
      <c r="H39" s="427" t="s">
        <v>280</v>
      </c>
      <c r="I39" s="428" t="s">
        <v>280</v>
      </c>
      <c r="J39" s="427" t="s">
        <v>280</v>
      </c>
      <c r="K39" s="251" t="s">
        <v>280</v>
      </c>
      <c r="L39" s="250" t="s">
        <v>280</v>
      </c>
      <c r="M39" s="251" t="s">
        <v>280</v>
      </c>
      <c r="N39" s="250" t="s">
        <v>280</v>
      </c>
      <c r="O39" s="251" t="s">
        <v>280</v>
      </c>
      <c r="P39" s="250" t="s">
        <v>280</v>
      </c>
      <c r="Q39" s="251" t="s">
        <v>280</v>
      </c>
      <c r="R39" s="250" t="s">
        <v>280</v>
      </c>
      <c r="S39" s="251" t="s">
        <v>280</v>
      </c>
      <c r="T39" s="250" t="s">
        <v>280</v>
      </c>
      <c r="U39" s="251" t="s">
        <v>280</v>
      </c>
      <c r="V39" s="250" t="s">
        <v>280</v>
      </c>
      <c r="W39" s="251" t="s">
        <v>280</v>
      </c>
      <c r="X39" s="250" t="s">
        <v>280</v>
      </c>
      <c r="Y39" s="251" t="s">
        <v>280</v>
      </c>
      <c r="Z39" s="250" t="s">
        <v>280</v>
      </c>
      <c r="AA39" s="251" t="s">
        <v>280</v>
      </c>
      <c r="AB39" s="250" t="s">
        <v>280</v>
      </c>
      <c r="AC39" s="251" t="s">
        <v>280</v>
      </c>
      <c r="AD39" s="250" t="s">
        <v>280</v>
      </c>
      <c r="AE39" s="251" t="s">
        <v>280</v>
      </c>
      <c r="AF39" s="250" t="s">
        <v>280</v>
      </c>
      <c r="AG39" s="251" t="s">
        <v>280</v>
      </c>
      <c r="AH39" s="250" t="s">
        <v>280</v>
      </c>
      <c r="AI39" s="251" t="s">
        <v>280</v>
      </c>
      <c r="AJ39" s="250" t="s">
        <v>280</v>
      </c>
      <c r="AK39" s="251" t="s">
        <v>280</v>
      </c>
      <c r="AL39" s="250" t="s">
        <v>280</v>
      </c>
      <c r="AM39" s="251" t="s">
        <v>280</v>
      </c>
      <c r="AN39" s="250" t="s">
        <v>280</v>
      </c>
      <c r="AO39" s="251" t="s">
        <v>280</v>
      </c>
      <c r="AP39" s="250" t="s">
        <v>280</v>
      </c>
      <c r="AQ39" s="251" t="s">
        <v>280</v>
      </c>
      <c r="AR39" s="250" t="s">
        <v>280</v>
      </c>
      <c r="AS39" s="251" t="s">
        <v>280</v>
      </c>
      <c r="AT39" s="250" t="s">
        <v>280</v>
      </c>
      <c r="AU39" s="251" t="s">
        <v>280</v>
      </c>
      <c r="AV39" s="250" t="s">
        <v>280</v>
      </c>
      <c r="AW39" s="251" t="s">
        <v>280</v>
      </c>
      <c r="AX39" s="250" t="s">
        <v>280</v>
      </c>
      <c r="AY39" s="251" t="s">
        <v>280</v>
      </c>
      <c r="AZ39" s="250" t="s">
        <v>280</v>
      </c>
      <c r="BA39" s="251" t="s">
        <v>280</v>
      </c>
      <c r="BB39" s="252"/>
      <c r="BC39" s="219" t="e">
        <f t="shared" si="2"/>
        <v>#VALUE!</v>
      </c>
    </row>
    <row r="40" spans="1:55" ht="37.200000000000003" customHeight="1">
      <c r="A40" s="253"/>
      <c r="B40" s="235"/>
      <c r="C40" s="236"/>
      <c r="D40" s="154" t="s">
        <v>43</v>
      </c>
      <c r="E40" s="256">
        <f>E122</f>
        <v>134890.4</v>
      </c>
      <c r="F40" s="259">
        <f>F122</f>
        <v>7253.8</v>
      </c>
      <c r="G40" s="153">
        <f t="shared" si="15"/>
        <v>5.3775509598904003</v>
      </c>
      <c r="H40" s="427" t="s">
        <v>280</v>
      </c>
      <c r="I40" s="428" t="s">
        <v>280</v>
      </c>
      <c r="J40" s="427" t="s">
        <v>280</v>
      </c>
      <c r="K40" s="251" t="s">
        <v>280</v>
      </c>
      <c r="L40" s="250" t="s">
        <v>280</v>
      </c>
      <c r="M40" s="251" t="s">
        <v>280</v>
      </c>
      <c r="N40" s="250" t="s">
        <v>280</v>
      </c>
      <c r="O40" s="251" t="s">
        <v>280</v>
      </c>
      <c r="P40" s="250" t="s">
        <v>280</v>
      </c>
      <c r="Q40" s="251" t="s">
        <v>280</v>
      </c>
      <c r="R40" s="250" t="s">
        <v>280</v>
      </c>
      <c r="S40" s="251" t="s">
        <v>280</v>
      </c>
      <c r="T40" s="250" t="s">
        <v>280</v>
      </c>
      <c r="U40" s="251" t="s">
        <v>280</v>
      </c>
      <c r="V40" s="250" t="s">
        <v>280</v>
      </c>
      <c r="W40" s="251" t="s">
        <v>280</v>
      </c>
      <c r="X40" s="250" t="s">
        <v>280</v>
      </c>
      <c r="Y40" s="251" t="s">
        <v>280</v>
      </c>
      <c r="Z40" s="250" t="s">
        <v>280</v>
      </c>
      <c r="AA40" s="251" t="s">
        <v>280</v>
      </c>
      <c r="AB40" s="250" t="s">
        <v>280</v>
      </c>
      <c r="AC40" s="251" t="s">
        <v>280</v>
      </c>
      <c r="AD40" s="250" t="s">
        <v>280</v>
      </c>
      <c r="AE40" s="251" t="s">
        <v>280</v>
      </c>
      <c r="AF40" s="250" t="s">
        <v>280</v>
      </c>
      <c r="AG40" s="251" t="s">
        <v>280</v>
      </c>
      <c r="AH40" s="250" t="s">
        <v>280</v>
      </c>
      <c r="AI40" s="251" t="s">
        <v>280</v>
      </c>
      <c r="AJ40" s="250" t="s">
        <v>280</v>
      </c>
      <c r="AK40" s="251" t="s">
        <v>280</v>
      </c>
      <c r="AL40" s="250" t="s">
        <v>280</v>
      </c>
      <c r="AM40" s="251" t="s">
        <v>280</v>
      </c>
      <c r="AN40" s="250" t="s">
        <v>280</v>
      </c>
      <c r="AO40" s="251" t="s">
        <v>280</v>
      </c>
      <c r="AP40" s="250" t="s">
        <v>280</v>
      </c>
      <c r="AQ40" s="251" t="s">
        <v>280</v>
      </c>
      <c r="AR40" s="250" t="s">
        <v>280</v>
      </c>
      <c r="AS40" s="251" t="s">
        <v>280</v>
      </c>
      <c r="AT40" s="250" t="s">
        <v>280</v>
      </c>
      <c r="AU40" s="251" t="s">
        <v>280</v>
      </c>
      <c r="AV40" s="250" t="s">
        <v>280</v>
      </c>
      <c r="AW40" s="251" t="s">
        <v>280</v>
      </c>
      <c r="AX40" s="250" t="s">
        <v>280</v>
      </c>
      <c r="AY40" s="251" t="s">
        <v>280</v>
      </c>
      <c r="AZ40" s="250" t="s">
        <v>280</v>
      </c>
      <c r="BA40" s="251" t="s">
        <v>280</v>
      </c>
      <c r="BB40" s="252"/>
      <c r="BC40" s="219" t="e">
        <f t="shared" si="2"/>
        <v>#VALUE!</v>
      </c>
    </row>
    <row r="41" spans="1:55" ht="37.200000000000003" hidden="1" customHeight="1">
      <c r="A41" s="260"/>
      <c r="B41" s="237"/>
      <c r="C41" s="238"/>
      <c r="D41" s="155" t="s">
        <v>270</v>
      </c>
      <c r="E41" s="261"/>
      <c r="F41" s="262"/>
      <c r="G41" s="263"/>
      <c r="H41" s="427" t="s">
        <v>280</v>
      </c>
      <c r="I41" s="428" t="s">
        <v>280</v>
      </c>
      <c r="J41" s="427" t="s">
        <v>280</v>
      </c>
      <c r="K41" s="251" t="s">
        <v>280</v>
      </c>
      <c r="L41" s="250" t="s">
        <v>280</v>
      </c>
      <c r="M41" s="251" t="s">
        <v>280</v>
      </c>
      <c r="N41" s="250" t="s">
        <v>280</v>
      </c>
      <c r="O41" s="251" t="s">
        <v>280</v>
      </c>
      <c r="P41" s="250" t="s">
        <v>280</v>
      </c>
      <c r="Q41" s="251" t="s">
        <v>280</v>
      </c>
      <c r="R41" s="250" t="s">
        <v>280</v>
      </c>
      <c r="S41" s="251" t="s">
        <v>280</v>
      </c>
      <c r="T41" s="250" t="s">
        <v>280</v>
      </c>
      <c r="U41" s="251" t="s">
        <v>280</v>
      </c>
      <c r="V41" s="250" t="s">
        <v>280</v>
      </c>
      <c r="W41" s="251" t="s">
        <v>280</v>
      </c>
      <c r="X41" s="250" t="s">
        <v>280</v>
      </c>
      <c r="Y41" s="251" t="s">
        <v>280</v>
      </c>
      <c r="Z41" s="250" t="s">
        <v>280</v>
      </c>
      <c r="AA41" s="251" t="s">
        <v>280</v>
      </c>
      <c r="AB41" s="250" t="s">
        <v>280</v>
      </c>
      <c r="AC41" s="251" t="s">
        <v>280</v>
      </c>
      <c r="AD41" s="250" t="s">
        <v>280</v>
      </c>
      <c r="AE41" s="251" t="s">
        <v>280</v>
      </c>
      <c r="AF41" s="250" t="s">
        <v>280</v>
      </c>
      <c r="AG41" s="251" t="s">
        <v>280</v>
      </c>
      <c r="AH41" s="250" t="s">
        <v>280</v>
      </c>
      <c r="AI41" s="251" t="s">
        <v>280</v>
      </c>
      <c r="AJ41" s="250" t="s">
        <v>280</v>
      </c>
      <c r="AK41" s="251" t="s">
        <v>280</v>
      </c>
      <c r="AL41" s="250" t="s">
        <v>280</v>
      </c>
      <c r="AM41" s="251" t="s">
        <v>280</v>
      </c>
      <c r="AN41" s="250" t="s">
        <v>280</v>
      </c>
      <c r="AO41" s="251" t="s">
        <v>280</v>
      </c>
      <c r="AP41" s="250" t="s">
        <v>280</v>
      </c>
      <c r="AQ41" s="251" t="s">
        <v>280</v>
      </c>
      <c r="AR41" s="250" t="s">
        <v>280</v>
      </c>
      <c r="AS41" s="251" t="s">
        <v>280</v>
      </c>
      <c r="AT41" s="250" t="s">
        <v>280</v>
      </c>
      <c r="AU41" s="251" t="s">
        <v>280</v>
      </c>
      <c r="AV41" s="250" t="s">
        <v>280</v>
      </c>
      <c r="AW41" s="251" t="s">
        <v>280</v>
      </c>
      <c r="AX41" s="250" t="s">
        <v>280</v>
      </c>
      <c r="AY41" s="251" t="s">
        <v>280</v>
      </c>
      <c r="AZ41" s="250" t="s">
        <v>280</v>
      </c>
      <c r="BA41" s="251" t="s">
        <v>280</v>
      </c>
      <c r="BB41" s="252"/>
      <c r="BC41" s="219" t="e">
        <f t="shared" si="2"/>
        <v>#VALUE!</v>
      </c>
    </row>
    <row r="42" spans="1:55" s="264" customFormat="1" ht="15.6">
      <c r="A42" s="535" t="s">
        <v>303</v>
      </c>
      <c r="B42" s="536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6"/>
      <c r="Y42" s="536"/>
      <c r="Z42" s="536"/>
      <c r="AA42" s="536"/>
      <c r="AB42" s="536"/>
      <c r="AC42" s="536"/>
      <c r="AD42" s="536"/>
      <c r="AE42" s="536"/>
      <c r="AF42" s="536"/>
      <c r="AG42" s="536"/>
      <c r="AH42" s="536"/>
      <c r="AI42" s="536"/>
      <c r="AJ42" s="536"/>
      <c r="AK42" s="536"/>
      <c r="AL42" s="536"/>
      <c r="AM42" s="536"/>
      <c r="AN42" s="536"/>
      <c r="AO42" s="536"/>
      <c r="AP42" s="536"/>
      <c r="AQ42" s="536"/>
      <c r="AR42" s="536"/>
      <c r="AS42" s="536"/>
      <c r="AT42" s="536"/>
      <c r="AU42" s="536"/>
      <c r="AV42" s="536"/>
      <c r="AW42" s="536"/>
      <c r="AX42" s="536"/>
      <c r="AY42" s="536"/>
      <c r="AZ42" s="536"/>
      <c r="BA42" s="536"/>
      <c r="BB42" s="537"/>
    </row>
    <row r="43" spans="1:55" ht="32.25" customHeight="1">
      <c r="A43" s="575" t="s">
        <v>266</v>
      </c>
      <c r="B43" s="528" t="s">
        <v>320</v>
      </c>
      <c r="C43" s="528" t="s">
        <v>317</v>
      </c>
      <c r="D43" s="335" t="s">
        <v>41</v>
      </c>
      <c r="E43" s="121">
        <f>H43+K43+N43+Q43+T43+W43+Z43+AE43+AJ43+AO43+AT43+AY43</f>
        <v>7023.7999999999993</v>
      </c>
      <c r="F43" s="125">
        <f>I43+L43+O43+R43+U43+X43+AC43+AH43+AM43+AR43+AW43+AZ43</f>
        <v>500</v>
      </c>
      <c r="G43" s="153">
        <f t="shared" ref="G43:G86" si="20">F43/E43*100</f>
        <v>7.1186537202084343</v>
      </c>
      <c r="H43" s="426">
        <f>H44+H45+H46+H47</f>
        <v>500</v>
      </c>
      <c r="I43" s="426">
        <f t="shared" ref="I43:BA43" si="21">I44+I45+I46+I47</f>
        <v>500</v>
      </c>
      <c r="J43" s="426">
        <f t="shared" si="21"/>
        <v>0</v>
      </c>
      <c r="K43" s="121">
        <f t="shared" si="21"/>
        <v>804.40000000000009</v>
      </c>
      <c r="L43" s="121">
        <f t="shared" si="21"/>
        <v>0</v>
      </c>
      <c r="M43" s="121">
        <f t="shared" si="21"/>
        <v>0</v>
      </c>
      <c r="N43" s="121">
        <f t="shared" si="21"/>
        <v>1271.4000000000001</v>
      </c>
      <c r="O43" s="121">
        <f t="shared" si="21"/>
        <v>0</v>
      </c>
      <c r="P43" s="121">
        <f t="shared" si="21"/>
        <v>0</v>
      </c>
      <c r="Q43" s="142">
        <f t="shared" si="21"/>
        <v>379.2</v>
      </c>
      <c r="R43" s="142">
        <f t="shared" si="21"/>
        <v>0</v>
      </c>
      <c r="S43" s="142">
        <f t="shared" si="21"/>
        <v>0</v>
      </c>
      <c r="T43" s="142">
        <f t="shared" si="21"/>
        <v>1199</v>
      </c>
      <c r="U43" s="142">
        <f t="shared" si="21"/>
        <v>0</v>
      </c>
      <c r="V43" s="142">
        <f t="shared" si="21"/>
        <v>0</v>
      </c>
      <c r="W43" s="142">
        <f t="shared" si="21"/>
        <v>421.7</v>
      </c>
      <c r="X43" s="142">
        <f t="shared" si="21"/>
        <v>0</v>
      </c>
      <c r="Y43" s="142">
        <f t="shared" si="21"/>
        <v>0</v>
      </c>
      <c r="Z43" s="121">
        <f t="shared" si="21"/>
        <v>222.4</v>
      </c>
      <c r="AA43" s="121">
        <f t="shared" si="21"/>
        <v>0</v>
      </c>
      <c r="AB43" s="121">
        <f t="shared" si="21"/>
        <v>0</v>
      </c>
      <c r="AC43" s="121">
        <f t="shared" si="21"/>
        <v>0</v>
      </c>
      <c r="AD43" s="121">
        <f t="shared" si="21"/>
        <v>0</v>
      </c>
      <c r="AE43" s="121">
        <f t="shared" si="21"/>
        <v>447.9</v>
      </c>
      <c r="AF43" s="121">
        <f t="shared" si="21"/>
        <v>0</v>
      </c>
      <c r="AG43" s="121">
        <f t="shared" si="21"/>
        <v>0</v>
      </c>
      <c r="AH43" s="121">
        <f t="shared" si="21"/>
        <v>0</v>
      </c>
      <c r="AI43" s="121">
        <f t="shared" si="21"/>
        <v>0</v>
      </c>
      <c r="AJ43" s="121">
        <f t="shared" si="21"/>
        <v>534</v>
      </c>
      <c r="AK43" s="121">
        <f t="shared" si="21"/>
        <v>0</v>
      </c>
      <c r="AL43" s="121">
        <f t="shared" si="21"/>
        <v>0</v>
      </c>
      <c r="AM43" s="121">
        <f t="shared" si="21"/>
        <v>0</v>
      </c>
      <c r="AN43" s="121">
        <f t="shared" si="21"/>
        <v>0</v>
      </c>
      <c r="AO43" s="121">
        <f t="shared" si="21"/>
        <v>400</v>
      </c>
      <c r="AP43" s="121">
        <f t="shared" si="21"/>
        <v>0</v>
      </c>
      <c r="AQ43" s="121">
        <f t="shared" si="21"/>
        <v>0</v>
      </c>
      <c r="AR43" s="121">
        <f t="shared" si="21"/>
        <v>0</v>
      </c>
      <c r="AS43" s="121">
        <f t="shared" si="21"/>
        <v>0</v>
      </c>
      <c r="AT43" s="121">
        <f t="shared" si="21"/>
        <v>443.6</v>
      </c>
      <c r="AU43" s="121">
        <f t="shared" si="21"/>
        <v>0</v>
      </c>
      <c r="AV43" s="121">
        <f t="shared" si="21"/>
        <v>0</v>
      </c>
      <c r="AW43" s="121">
        <f t="shared" si="21"/>
        <v>0</v>
      </c>
      <c r="AX43" s="121">
        <f t="shared" si="21"/>
        <v>0</v>
      </c>
      <c r="AY43" s="121">
        <f t="shared" si="21"/>
        <v>400.2</v>
      </c>
      <c r="AZ43" s="121">
        <f t="shared" si="21"/>
        <v>0</v>
      </c>
      <c r="BA43" s="121">
        <f t="shared" si="21"/>
        <v>0</v>
      </c>
      <c r="BB43" s="538"/>
      <c r="BC43" s="219">
        <f>H43+K43+N43+Q43+T43+W43+Z43+AE43+AJ43+AO43+AT43+AY43</f>
        <v>7023.7999999999993</v>
      </c>
    </row>
    <row r="44" spans="1:55" ht="31.2" hidden="1">
      <c r="A44" s="576"/>
      <c r="B44" s="531"/>
      <c r="C44" s="531"/>
      <c r="D44" s="332" t="s">
        <v>37</v>
      </c>
      <c r="E44" s="122">
        <f>E49+E54+E59+E69+E74</f>
        <v>0</v>
      </c>
      <c r="F44" s="125">
        <f t="shared" ref="F44:F86" si="22">I44+L44+O44+R44+U44+X44+AC44+AH44+AM44+AR44+AW44+AZ44</f>
        <v>0</v>
      </c>
      <c r="G44" s="153" t="e">
        <f t="shared" si="20"/>
        <v>#DIV/0!</v>
      </c>
      <c r="H44" s="418">
        <f>H49+H54+H59+H69+H74</f>
        <v>0</v>
      </c>
      <c r="I44" s="418"/>
      <c r="J44" s="418"/>
      <c r="K44" s="122"/>
      <c r="L44" s="122"/>
      <c r="M44" s="122"/>
      <c r="N44" s="122"/>
      <c r="O44" s="122"/>
      <c r="P44" s="167"/>
      <c r="Q44" s="145"/>
      <c r="R44" s="145"/>
      <c r="S44" s="145"/>
      <c r="T44" s="145"/>
      <c r="U44" s="145"/>
      <c r="V44" s="145"/>
      <c r="W44" s="145"/>
      <c r="X44" s="145"/>
      <c r="Y44" s="145"/>
      <c r="Z44" s="122"/>
      <c r="AA44" s="158"/>
      <c r="AB44" s="166"/>
      <c r="AC44" s="122"/>
      <c r="AD44" s="167"/>
      <c r="AE44" s="122"/>
      <c r="AF44" s="158"/>
      <c r="AG44" s="166"/>
      <c r="AH44" s="157"/>
      <c r="AI44" s="167"/>
      <c r="AJ44" s="122"/>
      <c r="AK44" s="158"/>
      <c r="AL44" s="166"/>
      <c r="AM44" s="157"/>
      <c r="AN44" s="167"/>
      <c r="AO44" s="336"/>
      <c r="AP44" s="159"/>
      <c r="AQ44" s="166"/>
      <c r="AR44" s="122"/>
      <c r="AS44" s="122"/>
      <c r="AT44" s="122"/>
      <c r="AU44" s="167"/>
      <c r="AV44" s="166"/>
      <c r="AW44" s="157"/>
      <c r="AX44" s="167"/>
      <c r="AY44" s="122"/>
      <c r="AZ44" s="157"/>
      <c r="BA44" s="167"/>
      <c r="BB44" s="539"/>
      <c r="BC44" s="219">
        <f t="shared" ref="BC44:BC111" si="23">H44+K44+N44+Q44+T44+W44+Z44+AE44+AJ44+AO44+AT44+AY44</f>
        <v>0</v>
      </c>
    </row>
    <row r="45" spans="1:55" ht="46.5" customHeight="1">
      <c r="A45" s="576"/>
      <c r="B45" s="531"/>
      <c r="C45" s="531"/>
      <c r="D45" s="332" t="s">
        <v>2</v>
      </c>
      <c r="E45" s="121">
        <f>H45+K45+N45+Q45+T45+W45+Z45+AE45+AJ45+AO45+AT45+AY45</f>
        <v>1035.8</v>
      </c>
      <c r="F45" s="125">
        <f t="shared" si="22"/>
        <v>0</v>
      </c>
      <c r="G45" s="153">
        <f t="shared" si="20"/>
        <v>0</v>
      </c>
      <c r="H45" s="418">
        <f>H50+H55+H55+H60+H65+H70+H75</f>
        <v>0</v>
      </c>
      <c r="I45" s="418">
        <f t="shared" ref="I45:BA45" si="24">I50+I55+I55+I60+I65+I70+I75</f>
        <v>0</v>
      </c>
      <c r="J45" s="418">
        <f t="shared" si="24"/>
        <v>0</v>
      </c>
      <c r="K45" s="122">
        <f t="shared" si="24"/>
        <v>0</v>
      </c>
      <c r="L45" s="122">
        <f t="shared" si="24"/>
        <v>0</v>
      </c>
      <c r="M45" s="122">
        <f t="shared" si="24"/>
        <v>0</v>
      </c>
      <c r="N45" s="122">
        <f t="shared" si="24"/>
        <v>300</v>
      </c>
      <c r="O45" s="122">
        <f t="shared" si="24"/>
        <v>0</v>
      </c>
      <c r="P45" s="122">
        <f t="shared" si="24"/>
        <v>0</v>
      </c>
      <c r="Q45" s="145">
        <f t="shared" si="24"/>
        <v>0</v>
      </c>
      <c r="R45" s="145">
        <f t="shared" si="24"/>
        <v>0</v>
      </c>
      <c r="S45" s="145">
        <f t="shared" si="24"/>
        <v>0</v>
      </c>
      <c r="T45" s="145">
        <f t="shared" si="24"/>
        <v>735.8</v>
      </c>
      <c r="U45" s="145">
        <f t="shared" si="24"/>
        <v>0</v>
      </c>
      <c r="V45" s="145">
        <f t="shared" si="24"/>
        <v>0</v>
      </c>
      <c r="W45" s="145">
        <f t="shared" si="24"/>
        <v>0</v>
      </c>
      <c r="X45" s="145">
        <f t="shared" si="24"/>
        <v>0</v>
      </c>
      <c r="Y45" s="145">
        <f t="shared" si="24"/>
        <v>0</v>
      </c>
      <c r="Z45" s="122">
        <f t="shared" si="24"/>
        <v>0</v>
      </c>
      <c r="AA45" s="122">
        <f t="shared" si="24"/>
        <v>0</v>
      </c>
      <c r="AB45" s="122">
        <f t="shared" si="24"/>
        <v>0</v>
      </c>
      <c r="AC45" s="122">
        <f t="shared" si="24"/>
        <v>0</v>
      </c>
      <c r="AD45" s="122">
        <f t="shared" si="24"/>
        <v>0</v>
      </c>
      <c r="AE45" s="122">
        <f t="shared" si="24"/>
        <v>0</v>
      </c>
      <c r="AF45" s="122">
        <f t="shared" si="24"/>
        <v>0</v>
      </c>
      <c r="AG45" s="122">
        <f t="shared" si="24"/>
        <v>0</v>
      </c>
      <c r="AH45" s="122">
        <f t="shared" si="24"/>
        <v>0</v>
      </c>
      <c r="AI45" s="122">
        <f t="shared" si="24"/>
        <v>0</v>
      </c>
      <c r="AJ45" s="122">
        <f t="shared" si="24"/>
        <v>0</v>
      </c>
      <c r="AK45" s="122">
        <f t="shared" si="24"/>
        <v>0</v>
      </c>
      <c r="AL45" s="122">
        <f t="shared" si="24"/>
        <v>0</v>
      </c>
      <c r="AM45" s="122">
        <f t="shared" si="24"/>
        <v>0</v>
      </c>
      <c r="AN45" s="122">
        <f t="shared" si="24"/>
        <v>0</v>
      </c>
      <c r="AO45" s="122">
        <f t="shared" si="24"/>
        <v>0</v>
      </c>
      <c r="AP45" s="122">
        <f t="shared" si="24"/>
        <v>0</v>
      </c>
      <c r="AQ45" s="122">
        <f t="shared" si="24"/>
        <v>0</v>
      </c>
      <c r="AR45" s="122">
        <f t="shared" si="24"/>
        <v>0</v>
      </c>
      <c r="AS45" s="122">
        <f t="shared" si="24"/>
        <v>0</v>
      </c>
      <c r="AT45" s="122">
        <f t="shared" si="24"/>
        <v>0</v>
      </c>
      <c r="AU45" s="122">
        <f t="shared" si="24"/>
        <v>0</v>
      </c>
      <c r="AV45" s="122">
        <f t="shared" si="24"/>
        <v>0</v>
      </c>
      <c r="AW45" s="122">
        <f t="shared" si="24"/>
        <v>0</v>
      </c>
      <c r="AX45" s="122">
        <f t="shared" si="24"/>
        <v>0</v>
      </c>
      <c r="AY45" s="122">
        <f t="shared" si="24"/>
        <v>0</v>
      </c>
      <c r="AZ45" s="122">
        <f t="shared" si="24"/>
        <v>0</v>
      </c>
      <c r="BA45" s="122">
        <f t="shared" si="24"/>
        <v>0</v>
      </c>
      <c r="BB45" s="539"/>
      <c r="BC45" s="219">
        <f t="shared" si="23"/>
        <v>1035.8</v>
      </c>
    </row>
    <row r="46" spans="1:55" ht="27" customHeight="1">
      <c r="A46" s="576"/>
      <c r="B46" s="531"/>
      <c r="C46" s="531"/>
      <c r="D46" s="337" t="s">
        <v>43</v>
      </c>
      <c r="E46" s="121">
        <f>H46+K46+N46+Q46+T46+W46+Z46+AE46+AJ46+AO46+AT46+AY46</f>
        <v>5988</v>
      </c>
      <c r="F46" s="125">
        <f t="shared" si="22"/>
        <v>500</v>
      </c>
      <c r="G46" s="153">
        <f t="shared" si="20"/>
        <v>8.3500334001336007</v>
      </c>
      <c r="H46" s="418">
        <f>H51+H56+H61+H66+H71+H76</f>
        <v>500</v>
      </c>
      <c r="I46" s="418">
        <f t="shared" ref="I46:BA46" si="25">I51+I56+I61+I66+I71+I76</f>
        <v>500</v>
      </c>
      <c r="J46" s="418">
        <f t="shared" si="25"/>
        <v>0</v>
      </c>
      <c r="K46" s="122">
        <f t="shared" si="25"/>
        <v>804.40000000000009</v>
      </c>
      <c r="L46" s="122">
        <f t="shared" si="25"/>
        <v>0</v>
      </c>
      <c r="M46" s="122">
        <f t="shared" si="25"/>
        <v>0</v>
      </c>
      <c r="N46" s="122">
        <f t="shared" si="25"/>
        <v>971.4</v>
      </c>
      <c r="O46" s="122">
        <f t="shared" si="25"/>
        <v>0</v>
      </c>
      <c r="P46" s="122">
        <f t="shared" si="25"/>
        <v>0</v>
      </c>
      <c r="Q46" s="145">
        <f t="shared" si="25"/>
        <v>379.2</v>
      </c>
      <c r="R46" s="145">
        <f t="shared" si="25"/>
        <v>0</v>
      </c>
      <c r="S46" s="145">
        <f t="shared" si="25"/>
        <v>0</v>
      </c>
      <c r="T46" s="145">
        <f t="shared" si="25"/>
        <v>463.2</v>
      </c>
      <c r="U46" s="145">
        <f t="shared" si="25"/>
        <v>0</v>
      </c>
      <c r="V46" s="145">
        <f t="shared" si="25"/>
        <v>0</v>
      </c>
      <c r="W46" s="145">
        <f t="shared" si="25"/>
        <v>421.7</v>
      </c>
      <c r="X46" s="145">
        <f t="shared" si="25"/>
        <v>0</v>
      </c>
      <c r="Y46" s="145">
        <f t="shared" si="25"/>
        <v>0</v>
      </c>
      <c r="Z46" s="122">
        <f t="shared" si="25"/>
        <v>222.4</v>
      </c>
      <c r="AA46" s="122">
        <f t="shared" si="25"/>
        <v>0</v>
      </c>
      <c r="AB46" s="122">
        <f t="shared" si="25"/>
        <v>0</v>
      </c>
      <c r="AC46" s="122">
        <f t="shared" si="25"/>
        <v>0</v>
      </c>
      <c r="AD46" s="122">
        <f t="shared" si="25"/>
        <v>0</v>
      </c>
      <c r="AE46" s="122">
        <f t="shared" si="25"/>
        <v>447.9</v>
      </c>
      <c r="AF46" s="122">
        <f t="shared" si="25"/>
        <v>0</v>
      </c>
      <c r="AG46" s="122">
        <f t="shared" si="25"/>
        <v>0</v>
      </c>
      <c r="AH46" s="122">
        <f t="shared" si="25"/>
        <v>0</v>
      </c>
      <c r="AI46" s="122">
        <f t="shared" si="25"/>
        <v>0</v>
      </c>
      <c r="AJ46" s="122">
        <f t="shared" si="25"/>
        <v>534</v>
      </c>
      <c r="AK46" s="122">
        <f t="shared" si="25"/>
        <v>0</v>
      </c>
      <c r="AL46" s="122">
        <f t="shared" si="25"/>
        <v>0</v>
      </c>
      <c r="AM46" s="122">
        <f t="shared" si="25"/>
        <v>0</v>
      </c>
      <c r="AN46" s="122">
        <f t="shared" si="25"/>
        <v>0</v>
      </c>
      <c r="AO46" s="122">
        <f t="shared" si="25"/>
        <v>400</v>
      </c>
      <c r="AP46" s="122">
        <f t="shared" si="25"/>
        <v>0</v>
      </c>
      <c r="AQ46" s="122">
        <f t="shared" si="25"/>
        <v>0</v>
      </c>
      <c r="AR46" s="122">
        <f t="shared" si="25"/>
        <v>0</v>
      </c>
      <c r="AS46" s="122">
        <f t="shared" si="25"/>
        <v>0</v>
      </c>
      <c r="AT46" s="122">
        <f t="shared" si="25"/>
        <v>443.6</v>
      </c>
      <c r="AU46" s="122">
        <f t="shared" si="25"/>
        <v>0</v>
      </c>
      <c r="AV46" s="122">
        <f t="shared" si="25"/>
        <v>0</v>
      </c>
      <c r="AW46" s="122">
        <f t="shared" si="25"/>
        <v>0</v>
      </c>
      <c r="AX46" s="122">
        <f t="shared" si="25"/>
        <v>0</v>
      </c>
      <c r="AY46" s="122">
        <f t="shared" si="25"/>
        <v>400.2</v>
      </c>
      <c r="AZ46" s="122">
        <f t="shared" si="25"/>
        <v>0</v>
      </c>
      <c r="BA46" s="122">
        <f t="shared" si="25"/>
        <v>0</v>
      </c>
      <c r="BB46" s="539"/>
      <c r="BC46" s="219">
        <f t="shared" si="23"/>
        <v>5988</v>
      </c>
    </row>
    <row r="47" spans="1:55" s="247" customFormat="1" ht="36.6" hidden="1" customHeight="1">
      <c r="A47" s="576"/>
      <c r="B47" s="532"/>
      <c r="C47" s="532"/>
      <c r="D47" s="338" t="s">
        <v>270</v>
      </c>
      <c r="E47" s="121">
        <f t="shared" ref="E47" si="26">H47+K47+N47+Q47+T47+W47+Z47+AE47+AJ47+AO47+AT47+AY47</f>
        <v>0</v>
      </c>
      <c r="F47" s="125">
        <f t="shared" si="22"/>
        <v>0</v>
      </c>
      <c r="G47" s="153" t="e">
        <f t="shared" si="20"/>
        <v>#DIV/0!</v>
      </c>
      <c r="H47" s="418">
        <f t="shared" ref="H47" si="27">H52+H57+H57+H62+H67+H72+H77</f>
        <v>0</v>
      </c>
      <c r="I47" s="418"/>
      <c r="J47" s="418"/>
      <c r="K47" s="122"/>
      <c r="L47" s="122"/>
      <c r="M47" s="122"/>
      <c r="N47" s="122"/>
      <c r="O47" s="122"/>
      <c r="P47" s="167"/>
      <c r="Q47" s="145"/>
      <c r="R47" s="145"/>
      <c r="S47" s="145"/>
      <c r="T47" s="145"/>
      <c r="U47" s="145"/>
      <c r="V47" s="145"/>
      <c r="W47" s="145"/>
      <c r="X47" s="145"/>
      <c r="Y47" s="145"/>
      <c r="Z47" s="122"/>
      <c r="AA47" s="158"/>
      <c r="AB47" s="166"/>
      <c r="AC47" s="122"/>
      <c r="AD47" s="167"/>
      <c r="AE47" s="122"/>
      <c r="AF47" s="158"/>
      <c r="AG47" s="166"/>
      <c r="AH47" s="157"/>
      <c r="AI47" s="167"/>
      <c r="AJ47" s="122"/>
      <c r="AK47" s="158"/>
      <c r="AL47" s="166"/>
      <c r="AM47" s="157"/>
      <c r="AN47" s="167"/>
      <c r="AO47" s="122"/>
      <c r="AP47" s="158"/>
      <c r="AQ47" s="166"/>
      <c r="AR47" s="157"/>
      <c r="AS47" s="167"/>
      <c r="AT47" s="122"/>
      <c r="AU47" s="167"/>
      <c r="AV47" s="166"/>
      <c r="AW47" s="157"/>
      <c r="AX47" s="167"/>
      <c r="AY47" s="122"/>
      <c r="AZ47" s="157"/>
      <c r="BA47" s="167"/>
      <c r="BB47" s="539"/>
      <c r="BC47" s="219">
        <f t="shared" si="23"/>
        <v>0</v>
      </c>
    </row>
    <row r="48" spans="1:55" ht="18.75" customHeight="1">
      <c r="A48" s="577" t="s">
        <v>293</v>
      </c>
      <c r="B48" s="507" t="s">
        <v>294</v>
      </c>
      <c r="C48" s="507" t="s">
        <v>318</v>
      </c>
      <c r="D48" s="266" t="s">
        <v>41</v>
      </c>
      <c r="E48" s="175">
        <f>E49+E50+E52+E51</f>
        <v>3930.2999999999997</v>
      </c>
      <c r="F48" s="125">
        <f t="shared" si="22"/>
        <v>500</v>
      </c>
      <c r="G48" s="153">
        <f t="shared" si="20"/>
        <v>12.721675190189044</v>
      </c>
      <c r="H48" s="429">
        <f>H49+H50+H51+H52</f>
        <v>500</v>
      </c>
      <c r="I48" s="429">
        <f t="shared" ref="I48:BA48" si="28">I49+I50+I51+I52</f>
        <v>500</v>
      </c>
      <c r="J48" s="429">
        <f t="shared" si="28"/>
        <v>0</v>
      </c>
      <c r="K48" s="175">
        <f t="shared" si="28"/>
        <v>724.40000000000009</v>
      </c>
      <c r="L48" s="175">
        <f t="shared" si="28"/>
        <v>0</v>
      </c>
      <c r="M48" s="175">
        <f t="shared" si="28"/>
        <v>0</v>
      </c>
      <c r="N48" s="175">
        <f t="shared" si="28"/>
        <v>424.79999999999995</v>
      </c>
      <c r="O48" s="175">
        <f t="shared" si="28"/>
        <v>0</v>
      </c>
      <c r="P48" s="175">
        <f t="shared" si="28"/>
        <v>0</v>
      </c>
      <c r="Q48" s="175">
        <f t="shared" si="28"/>
        <v>173.2</v>
      </c>
      <c r="R48" s="175">
        <f t="shared" si="28"/>
        <v>0</v>
      </c>
      <c r="S48" s="175">
        <f t="shared" si="28"/>
        <v>0</v>
      </c>
      <c r="T48" s="175">
        <f t="shared" si="28"/>
        <v>373.2</v>
      </c>
      <c r="U48" s="175">
        <f t="shared" si="28"/>
        <v>0</v>
      </c>
      <c r="V48" s="175">
        <f t="shared" si="28"/>
        <v>0</v>
      </c>
      <c r="W48" s="175">
        <f t="shared" si="28"/>
        <v>421.7</v>
      </c>
      <c r="X48" s="175">
        <f t="shared" si="28"/>
        <v>0</v>
      </c>
      <c r="Y48" s="175">
        <f t="shared" si="28"/>
        <v>0</v>
      </c>
      <c r="Z48" s="175">
        <f t="shared" si="28"/>
        <v>122.4</v>
      </c>
      <c r="AA48" s="175">
        <f t="shared" si="28"/>
        <v>0</v>
      </c>
      <c r="AB48" s="175">
        <f t="shared" si="28"/>
        <v>0</v>
      </c>
      <c r="AC48" s="175">
        <f t="shared" si="28"/>
        <v>0</v>
      </c>
      <c r="AD48" s="175">
        <f t="shared" si="28"/>
        <v>0</v>
      </c>
      <c r="AE48" s="175">
        <f t="shared" si="28"/>
        <v>322.39999999999998</v>
      </c>
      <c r="AF48" s="175">
        <f t="shared" si="28"/>
        <v>0</v>
      </c>
      <c r="AG48" s="175">
        <f t="shared" si="28"/>
        <v>0</v>
      </c>
      <c r="AH48" s="175">
        <f t="shared" si="28"/>
        <v>0</v>
      </c>
      <c r="AI48" s="175">
        <f t="shared" si="28"/>
        <v>0</v>
      </c>
      <c r="AJ48" s="175">
        <f t="shared" si="28"/>
        <v>268</v>
      </c>
      <c r="AK48" s="175">
        <f t="shared" si="28"/>
        <v>0</v>
      </c>
      <c r="AL48" s="175">
        <f t="shared" si="28"/>
        <v>0</v>
      </c>
      <c r="AM48" s="175">
        <f t="shared" si="28"/>
        <v>0</v>
      </c>
      <c r="AN48" s="175">
        <f t="shared" si="28"/>
        <v>0</v>
      </c>
      <c r="AO48" s="175">
        <f t="shared" si="28"/>
        <v>200</v>
      </c>
      <c r="AP48" s="175">
        <f t="shared" si="28"/>
        <v>0</v>
      </c>
      <c r="AQ48" s="175">
        <f t="shared" si="28"/>
        <v>0</v>
      </c>
      <c r="AR48" s="175">
        <f t="shared" si="28"/>
        <v>0</v>
      </c>
      <c r="AS48" s="175">
        <f t="shared" si="28"/>
        <v>0</v>
      </c>
      <c r="AT48" s="175">
        <f t="shared" si="28"/>
        <v>200</v>
      </c>
      <c r="AU48" s="175">
        <f t="shared" si="28"/>
        <v>0</v>
      </c>
      <c r="AV48" s="175">
        <f t="shared" si="28"/>
        <v>0</v>
      </c>
      <c r="AW48" s="175">
        <f t="shared" si="28"/>
        <v>0</v>
      </c>
      <c r="AX48" s="175">
        <f t="shared" si="28"/>
        <v>0</v>
      </c>
      <c r="AY48" s="175">
        <f t="shared" si="28"/>
        <v>200.2</v>
      </c>
      <c r="AZ48" s="175">
        <f t="shared" si="28"/>
        <v>0</v>
      </c>
      <c r="BA48" s="175">
        <f t="shared" si="28"/>
        <v>0</v>
      </c>
      <c r="BB48" s="538"/>
      <c r="BC48" s="219">
        <f t="shared" si="23"/>
        <v>3930.2999999999997</v>
      </c>
    </row>
    <row r="49" spans="1:55" ht="31.95" hidden="1" customHeight="1">
      <c r="A49" s="578"/>
      <c r="B49" s="508"/>
      <c r="C49" s="508"/>
      <c r="D49" s="151" t="s">
        <v>37</v>
      </c>
      <c r="E49" s="145"/>
      <c r="F49" s="125">
        <f t="shared" si="22"/>
        <v>0</v>
      </c>
      <c r="G49" s="153" t="e">
        <f t="shared" si="20"/>
        <v>#DIV/0!</v>
      </c>
      <c r="H49" s="418"/>
      <c r="I49" s="418"/>
      <c r="J49" s="418"/>
      <c r="K49" s="145"/>
      <c r="L49" s="145"/>
      <c r="M49" s="145"/>
      <c r="N49" s="145"/>
      <c r="O49" s="145"/>
      <c r="P49" s="181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82"/>
      <c r="AB49" s="183"/>
      <c r="AC49" s="145"/>
      <c r="AD49" s="181"/>
      <c r="AE49" s="145"/>
      <c r="AF49" s="182"/>
      <c r="AG49" s="183"/>
      <c r="AH49" s="184"/>
      <c r="AI49" s="181"/>
      <c r="AJ49" s="145"/>
      <c r="AK49" s="182"/>
      <c r="AL49" s="183"/>
      <c r="AM49" s="184"/>
      <c r="AN49" s="181"/>
      <c r="AO49" s="268"/>
      <c r="AP49" s="221"/>
      <c r="AQ49" s="183"/>
      <c r="AR49" s="145"/>
      <c r="AS49" s="145"/>
      <c r="AT49" s="145"/>
      <c r="AU49" s="181"/>
      <c r="AV49" s="183"/>
      <c r="AW49" s="184"/>
      <c r="AX49" s="181"/>
      <c r="AY49" s="145"/>
      <c r="AZ49" s="184"/>
      <c r="BA49" s="181"/>
      <c r="BB49" s="539"/>
      <c r="BC49" s="219">
        <f t="shared" si="23"/>
        <v>0</v>
      </c>
    </row>
    <row r="50" spans="1:55" ht="34.950000000000003" hidden="1" customHeight="1">
      <c r="A50" s="578"/>
      <c r="B50" s="508"/>
      <c r="C50" s="508"/>
      <c r="D50" s="151" t="s">
        <v>2</v>
      </c>
      <c r="E50" s="148"/>
      <c r="F50" s="125">
        <f t="shared" si="22"/>
        <v>0</v>
      </c>
      <c r="G50" s="153" t="e">
        <f t="shared" si="20"/>
        <v>#DIV/0!</v>
      </c>
      <c r="H50" s="424"/>
      <c r="I50" s="424"/>
      <c r="J50" s="424"/>
      <c r="K50" s="148"/>
      <c r="L50" s="148"/>
      <c r="M50" s="148"/>
      <c r="N50" s="148"/>
      <c r="O50" s="148"/>
      <c r="P50" s="270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229"/>
      <c r="AB50" s="231"/>
      <c r="AC50" s="148"/>
      <c r="AD50" s="270"/>
      <c r="AE50" s="148"/>
      <c r="AF50" s="229"/>
      <c r="AG50" s="231"/>
      <c r="AH50" s="228"/>
      <c r="AI50" s="270"/>
      <c r="AJ50" s="148"/>
      <c r="AK50" s="229"/>
      <c r="AL50" s="231"/>
      <c r="AM50" s="228"/>
      <c r="AN50" s="270"/>
      <c r="AO50" s="156"/>
      <c r="AP50" s="230"/>
      <c r="AQ50" s="231"/>
      <c r="AR50" s="148"/>
      <c r="AS50" s="148"/>
      <c r="AT50" s="148"/>
      <c r="AU50" s="270"/>
      <c r="AV50" s="231"/>
      <c r="AW50" s="228"/>
      <c r="AX50" s="270"/>
      <c r="AY50" s="148"/>
      <c r="AZ50" s="228"/>
      <c r="BA50" s="270"/>
      <c r="BB50" s="539"/>
      <c r="BC50" s="219">
        <f t="shared" si="23"/>
        <v>0</v>
      </c>
    </row>
    <row r="51" spans="1:55" ht="74.25" customHeight="1">
      <c r="A51" s="578"/>
      <c r="B51" s="508"/>
      <c r="C51" s="508"/>
      <c r="D51" s="154" t="s">
        <v>43</v>
      </c>
      <c r="E51" s="142">
        <f>H51+K51+N51+Q51+T51+W51+Z51+AE51+AJ51+AO51+AT51+AY51</f>
        <v>3930.2999999999997</v>
      </c>
      <c r="F51" s="125">
        <f t="shared" si="22"/>
        <v>500</v>
      </c>
      <c r="G51" s="153">
        <f t="shared" si="20"/>
        <v>12.721675190189044</v>
      </c>
      <c r="H51" s="424">
        <v>500</v>
      </c>
      <c r="I51" s="424">
        <v>500</v>
      </c>
      <c r="J51" s="424"/>
      <c r="K51" s="148">
        <f>512.2+212.2</f>
        <v>724.40000000000009</v>
      </c>
      <c r="L51" s="148"/>
      <c r="M51" s="148"/>
      <c r="N51" s="148">
        <f>312.2+112.6</f>
        <v>424.79999999999995</v>
      </c>
      <c r="O51" s="148"/>
      <c r="P51" s="270"/>
      <c r="Q51" s="148">
        <f>173.2</f>
        <v>173.2</v>
      </c>
      <c r="R51" s="148"/>
      <c r="S51" s="148"/>
      <c r="T51" s="148">
        <f>173.2+200</f>
        <v>373.2</v>
      </c>
      <c r="U51" s="148"/>
      <c r="V51" s="148"/>
      <c r="W51" s="148">
        <f>173.2+248.5</f>
        <v>421.7</v>
      </c>
      <c r="X51" s="148"/>
      <c r="Y51" s="148"/>
      <c r="Z51" s="148">
        <v>122.4</v>
      </c>
      <c r="AA51" s="229"/>
      <c r="AB51" s="231"/>
      <c r="AC51" s="148"/>
      <c r="AD51" s="270"/>
      <c r="AE51" s="148">
        <f>96.9+225.5</f>
        <v>322.39999999999998</v>
      </c>
      <c r="AF51" s="229"/>
      <c r="AG51" s="231"/>
      <c r="AH51" s="228"/>
      <c r="AI51" s="270"/>
      <c r="AJ51" s="148">
        <f>122.4+145.6</f>
        <v>268</v>
      </c>
      <c r="AK51" s="229"/>
      <c r="AL51" s="231"/>
      <c r="AM51" s="228"/>
      <c r="AN51" s="270"/>
      <c r="AO51" s="148">
        <v>200</v>
      </c>
      <c r="AP51" s="229"/>
      <c r="AQ51" s="231"/>
      <c r="AR51" s="228"/>
      <c r="AS51" s="270"/>
      <c r="AT51" s="148">
        <v>200</v>
      </c>
      <c r="AU51" s="229"/>
      <c r="AV51" s="231"/>
      <c r="AW51" s="228"/>
      <c r="AX51" s="270"/>
      <c r="AY51" s="148">
        <v>200.2</v>
      </c>
      <c r="AZ51" s="228"/>
      <c r="BA51" s="229"/>
      <c r="BB51" s="539"/>
      <c r="BC51" s="219">
        <f t="shared" si="23"/>
        <v>3930.2999999999997</v>
      </c>
    </row>
    <row r="52" spans="1:55" ht="34.950000000000003" customHeight="1">
      <c r="A52" s="578"/>
      <c r="B52" s="540"/>
      <c r="C52" s="508"/>
      <c r="D52" s="155"/>
      <c r="E52" s="142">
        <f t="shared" ref="E52:E57" si="29">H52+K52+N52+Q52+T52+W52+Z52+AE52+AJ52+AO52+AT52+AY52</f>
        <v>0</v>
      </c>
      <c r="F52" s="125">
        <f t="shared" si="22"/>
        <v>0</v>
      </c>
      <c r="G52" s="153" t="e">
        <f t="shared" si="20"/>
        <v>#DIV/0!</v>
      </c>
      <c r="H52" s="422"/>
      <c r="I52" s="422"/>
      <c r="J52" s="422"/>
      <c r="K52" s="143"/>
      <c r="L52" s="143"/>
      <c r="M52" s="143"/>
      <c r="N52" s="143"/>
      <c r="O52" s="143"/>
      <c r="P52" s="185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86"/>
      <c r="AB52" s="187"/>
      <c r="AC52" s="143"/>
      <c r="AD52" s="185"/>
      <c r="AE52" s="143"/>
      <c r="AF52" s="186"/>
      <c r="AG52" s="187"/>
      <c r="AH52" s="188"/>
      <c r="AI52" s="185"/>
      <c r="AJ52" s="143"/>
      <c r="AK52" s="186"/>
      <c r="AL52" s="187"/>
      <c r="AM52" s="188"/>
      <c r="AN52" s="185"/>
      <c r="AO52" s="143"/>
      <c r="AP52" s="186"/>
      <c r="AQ52" s="187"/>
      <c r="AR52" s="188"/>
      <c r="AS52" s="185"/>
      <c r="AT52" s="143"/>
      <c r="AU52" s="185"/>
      <c r="AV52" s="187"/>
      <c r="AW52" s="188"/>
      <c r="AX52" s="185"/>
      <c r="AY52" s="143"/>
      <c r="AZ52" s="188"/>
      <c r="BA52" s="185"/>
      <c r="BB52" s="539"/>
      <c r="BC52" s="219">
        <f t="shared" si="23"/>
        <v>0</v>
      </c>
    </row>
    <row r="53" spans="1:55" s="247" customFormat="1" ht="22.2" customHeight="1">
      <c r="A53" s="577" t="s">
        <v>3</v>
      </c>
      <c r="B53" s="507" t="s">
        <v>319</v>
      </c>
      <c r="C53" s="509"/>
      <c r="D53" s="149" t="s">
        <v>41</v>
      </c>
      <c r="E53" s="142">
        <f>E56</f>
        <v>1367.7</v>
      </c>
      <c r="F53" s="125">
        <f t="shared" si="22"/>
        <v>0</v>
      </c>
      <c r="G53" s="153">
        <f t="shared" si="20"/>
        <v>0</v>
      </c>
      <c r="H53" s="426">
        <f t="shared" ref="H53:BA53" si="30">H56</f>
        <v>0</v>
      </c>
      <c r="I53" s="426">
        <f t="shared" si="30"/>
        <v>0</v>
      </c>
      <c r="J53" s="426">
        <f t="shared" si="30"/>
        <v>0</v>
      </c>
      <c r="K53" s="142">
        <f t="shared" si="30"/>
        <v>0</v>
      </c>
      <c r="L53" s="142">
        <f t="shared" si="30"/>
        <v>0</v>
      </c>
      <c r="M53" s="142">
        <f t="shared" si="30"/>
        <v>0</v>
      </c>
      <c r="N53" s="142">
        <f t="shared" si="30"/>
        <v>446.6</v>
      </c>
      <c r="O53" s="142">
        <f t="shared" si="30"/>
        <v>0</v>
      </c>
      <c r="P53" s="142">
        <f t="shared" si="30"/>
        <v>0</v>
      </c>
      <c r="Q53" s="142">
        <f t="shared" si="30"/>
        <v>52</v>
      </c>
      <c r="R53" s="142">
        <f t="shared" si="30"/>
        <v>0</v>
      </c>
      <c r="S53" s="142">
        <f t="shared" si="30"/>
        <v>0</v>
      </c>
      <c r="T53" s="142">
        <f t="shared" si="30"/>
        <v>0</v>
      </c>
      <c r="U53" s="142">
        <f t="shared" si="30"/>
        <v>0</v>
      </c>
      <c r="V53" s="142">
        <f t="shared" si="30"/>
        <v>0</v>
      </c>
      <c r="W53" s="142">
        <f t="shared" si="30"/>
        <v>0</v>
      </c>
      <c r="X53" s="142">
        <f t="shared" si="30"/>
        <v>0</v>
      </c>
      <c r="Y53" s="142">
        <f t="shared" si="30"/>
        <v>0</v>
      </c>
      <c r="Z53" s="142">
        <f t="shared" si="30"/>
        <v>100</v>
      </c>
      <c r="AA53" s="142">
        <f t="shared" si="30"/>
        <v>0</v>
      </c>
      <c r="AB53" s="142">
        <f t="shared" si="30"/>
        <v>0</v>
      </c>
      <c r="AC53" s="142">
        <f t="shared" si="30"/>
        <v>0</v>
      </c>
      <c r="AD53" s="142">
        <f t="shared" si="30"/>
        <v>0</v>
      </c>
      <c r="AE53" s="142">
        <f t="shared" si="30"/>
        <v>125.5</v>
      </c>
      <c r="AF53" s="142">
        <f t="shared" si="30"/>
        <v>0</v>
      </c>
      <c r="AG53" s="142">
        <f t="shared" si="30"/>
        <v>0</v>
      </c>
      <c r="AH53" s="142">
        <f t="shared" si="30"/>
        <v>0</v>
      </c>
      <c r="AI53" s="142">
        <f t="shared" si="30"/>
        <v>0</v>
      </c>
      <c r="AJ53" s="142">
        <f t="shared" si="30"/>
        <v>0</v>
      </c>
      <c r="AK53" s="142">
        <f t="shared" si="30"/>
        <v>0</v>
      </c>
      <c r="AL53" s="142">
        <f t="shared" si="30"/>
        <v>0</v>
      </c>
      <c r="AM53" s="142">
        <f t="shared" si="30"/>
        <v>0</v>
      </c>
      <c r="AN53" s="142">
        <f t="shared" si="30"/>
        <v>0</v>
      </c>
      <c r="AO53" s="142">
        <f t="shared" si="30"/>
        <v>200</v>
      </c>
      <c r="AP53" s="142">
        <f t="shared" si="30"/>
        <v>0</v>
      </c>
      <c r="AQ53" s="142">
        <f t="shared" si="30"/>
        <v>0</v>
      </c>
      <c r="AR53" s="142">
        <f t="shared" si="30"/>
        <v>0</v>
      </c>
      <c r="AS53" s="142">
        <f t="shared" si="30"/>
        <v>0</v>
      </c>
      <c r="AT53" s="142">
        <f t="shared" si="30"/>
        <v>243.6</v>
      </c>
      <c r="AU53" s="142">
        <f t="shared" si="30"/>
        <v>0</v>
      </c>
      <c r="AV53" s="142">
        <f t="shared" si="30"/>
        <v>0</v>
      </c>
      <c r="AW53" s="142">
        <f t="shared" si="30"/>
        <v>0</v>
      </c>
      <c r="AX53" s="142">
        <f t="shared" si="30"/>
        <v>0</v>
      </c>
      <c r="AY53" s="142">
        <f t="shared" si="30"/>
        <v>200</v>
      </c>
      <c r="AZ53" s="142">
        <f t="shared" si="30"/>
        <v>0</v>
      </c>
      <c r="BA53" s="142">
        <f t="shared" si="30"/>
        <v>0</v>
      </c>
      <c r="BB53" s="538"/>
      <c r="BC53" s="219">
        <f t="shared" si="23"/>
        <v>1367.7</v>
      </c>
    </row>
    <row r="54" spans="1:55" ht="31.2">
      <c r="A54" s="578"/>
      <c r="B54" s="508"/>
      <c r="C54" s="509"/>
      <c r="D54" s="151" t="s">
        <v>37</v>
      </c>
      <c r="E54" s="142">
        <f t="shared" si="29"/>
        <v>0</v>
      </c>
      <c r="F54" s="125">
        <f t="shared" si="22"/>
        <v>0</v>
      </c>
      <c r="G54" s="153" t="e">
        <f t="shared" si="20"/>
        <v>#DIV/0!</v>
      </c>
      <c r="H54" s="430"/>
      <c r="I54" s="430"/>
      <c r="J54" s="430"/>
      <c r="K54" s="271"/>
      <c r="L54" s="271"/>
      <c r="M54" s="271"/>
      <c r="N54" s="271"/>
      <c r="O54" s="271"/>
      <c r="P54" s="272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3"/>
      <c r="AB54" s="274"/>
      <c r="AC54" s="271"/>
      <c r="AD54" s="272"/>
      <c r="AE54" s="271"/>
      <c r="AF54" s="273"/>
      <c r="AG54" s="274"/>
      <c r="AH54" s="275"/>
      <c r="AI54" s="272"/>
      <c r="AJ54" s="271"/>
      <c r="AK54" s="273"/>
      <c r="AL54" s="274"/>
      <c r="AM54" s="275"/>
      <c r="AN54" s="272"/>
      <c r="AO54" s="276"/>
      <c r="AP54" s="277"/>
      <c r="AQ54" s="274"/>
      <c r="AR54" s="271"/>
      <c r="AS54" s="271"/>
      <c r="AT54" s="271"/>
      <c r="AU54" s="272"/>
      <c r="AV54" s="274"/>
      <c r="AW54" s="275"/>
      <c r="AX54" s="272"/>
      <c r="AY54" s="271"/>
      <c r="AZ54" s="275"/>
      <c r="BA54" s="272"/>
      <c r="BB54" s="539"/>
      <c r="BC54" s="219">
        <f t="shared" si="23"/>
        <v>0</v>
      </c>
    </row>
    <row r="55" spans="1:55" ht="31.2" customHeight="1">
      <c r="A55" s="578"/>
      <c r="B55" s="508"/>
      <c r="C55" s="509"/>
      <c r="D55" s="151" t="s">
        <v>2</v>
      </c>
      <c r="E55" s="142">
        <f t="shared" si="29"/>
        <v>0</v>
      </c>
      <c r="F55" s="125">
        <f t="shared" si="22"/>
        <v>0</v>
      </c>
      <c r="G55" s="153" t="e">
        <f t="shared" si="20"/>
        <v>#DIV/0!</v>
      </c>
      <c r="H55" s="424"/>
      <c r="I55" s="424"/>
      <c r="J55" s="424"/>
      <c r="K55" s="148"/>
      <c r="L55" s="148"/>
      <c r="M55" s="148"/>
      <c r="N55" s="148"/>
      <c r="O55" s="148"/>
      <c r="P55" s="270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229"/>
      <c r="AB55" s="231"/>
      <c r="AC55" s="148"/>
      <c r="AD55" s="270"/>
      <c r="AE55" s="148"/>
      <c r="AF55" s="229"/>
      <c r="AG55" s="231"/>
      <c r="AH55" s="228"/>
      <c r="AI55" s="270"/>
      <c r="AJ55" s="148"/>
      <c r="AK55" s="229"/>
      <c r="AL55" s="231"/>
      <c r="AM55" s="228"/>
      <c r="AN55" s="270"/>
      <c r="AO55" s="156"/>
      <c r="AP55" s="230"/>
      <c r="AQ55" s="231"/>
      <c r="AR55" s="148"/>
      <c r="AS55" s="148"/>
      <c r="AT55" s="148"/>
      <c r="AU55" s="270"/>
      <c r="AV55" s="231"/>
      <c r="AW55" s="228"/>
      <c r="AX55" s="270"/>
      <c r="AY55" s="148"/>
      <c r="AZ55" s="228"/>
      <c r="BA55" s="270"/>
      <c r="BB55" s="539"/>
      <c r="BC55" s="219">
        <f t="shared" si="23"/>
        <v>0</v>
      </c>
    </row>
    <row r="56" spans="1:55" ht="21.75" customHeight="1">
      <c r="A56" s="578"/>
      <c r="B56" s="508"/>
      <c r="C56" s="509"/>
      <c r="D56" s="154" t="s">
        <v>43</v>
      </c>
      <c r="E56" s="142">
        <f>H56+K56+N56+Q56+T56+W56+Z56+AE56+AJ56+AO56+AT56+AY56</f>
        <v>1367.7</v>
      </c>
      <c r="F56" s="125">
        <f t="shared" si="22"/>
        <v>0</v>
      </c>
      <c r="G56" s="153">
        <f t="shared" si="20"/>
        <v>0</v>
      </c>
      <c r="H56" s="424"/>
      <c r="I56" s="424"/>
      <c r="J56" s="424"/>
      <c r="K56" s="148">
        <v>0</v>
      </c>
      <c r="L56" s="148"/>
      <c r="M56" s="148"/>
      <c r="N56" s="148">
        <v>446.6</v>
      </c>
      <c r="O56" s="148"/>
      <c r="P56" s="270"/>
      <c r="Q56" s="148">
        <v>52</v>
      </c>
      <c r="R56" s="148"/>
      <c r="S56" s="148"/>
      <c r="T56" s="148"/>
      <c r="U56" s="148"/>
      <c r="V56" s="148"/>
      <c r="W56" s="148"/>
      <c r="X56" s="148"/>
      <c r="Y56" s="148"/>
      <c r="Z56" s="148">
        <v>100</v>
      </c>
      <c r="AA56" s="229"/>
      <c r="AB56" s="231"/>
      <c r="AC56" s="148"/>
      <c r="AD56" s="270"/>
      <c r="AE56" s="148">
        <v>125.5</v>
      </c>
      <c r="AF56" s="229"/>
      <c r="AG56" s="231"/>
      <c r="AH56" s="228"/>
      <c r="AI56" s="270"/>
      <c r="AJ56" s="148"/>
      <c r="AK56" s="229"/>
      <c r="AL56" s="231"/>
      <c r="AM56" s="228"/>
      <c r="AN56" s="270"/>
      <c r="AO56" s="148">
        <v>200</v>
      </c>
      <c r="AP56" s="229"/>
      <c r="AQ56" s="231"/>
      <c r="AR56" s="228"/>
      <c r="AS56" s="270"/>
      <c r="AT56" s="148">
        <v>243.6</v>
      </c>
      <c r="AU56" s="229"/>
      <c r="AV56" s="231"/>
      <c r="AW56" s="228"/>
      <c r="AX56" s="270"/>
      <c r="AY56" s="148">
        <v>200</v>
      </c>
      <c r="AZ56" s="228"/>
      <c r="BA56" s="229"/>
      <c r="BB56" s="539"/>
      <c r="BC56" s="219">
        <f t="shared" si="23"/>
        <v>1367.7</v>
      </c>
    </row>
    <row r="57" spans="1:55" ht="48.75" customHeight="1">
      <c r="A57" s="578"/>
      <c r="B57" s="540"/>
      <c r="C57" s="509"/>
      <c r="D57" s="155"/>
      <c r="E57" s="142">
        <f t="shared" si="29"/>
        <v>0</v>
      </c>
      <c r="F57" s="125">
        <f t="shared" si="22"/>
        <v>0</v>
      </c>
      <c r="G57" s="153" t="e">
        <f t="shared" si="20"/>
        <v>#DIV/0!</v>
      </c>
      <c r="H57" s="422"/>
      <c r="I57" s="422"/>
      <c r="J57" s="422"/>
      <c r="K57" s="143"/>
      <c r="L57" s="143"/>
      <c r="M57" s="143"/>
      <c r="N57" s="143"/>
      <c r="O57" s="143"/>
      <c r="P57" s="185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86"/>
      <c r="AB57" s="187"/>
      <c r="AC57" s="143"/>
      <c r="AD57" s="185"/>
      <c r="AE57" s="143"/>
      <c r="AF57" s="186"/>
      <c r="AG57" s="187"/>
      <c r="AH57" s="188"/>
      <c r="AI57" s="185"/>
      <c r="AJ57" s="143"/>
      <c r="AK57" s="186"/>
      <c r="AL57" s="187"/>
      <c r="AM57" s="188"/>
      <c r="AN57" s="185"/>
      <c r="AO57" s="143"/>
      <c r="AP57" s="186"/>
      <c r="AQ57" s="187"/>
      <c r="AR57" s="188"/>
      <c r="AS57" s="185"/>
      <c r="AT57" s="143"/>
      <c r="AU57" s="185"/>
      <c r="AV57" s="187"/>
      <c r="AW57" s="188"/>
      <c r="AX57" s="185"/>
      <c r="AY57" s="143"/>
      <c r="AZ57" s="188"/>
      <c r="BA57" s="185"/>
      <c r="BB57" s="539"/>
      <c r="BC57" s="219">
        <f t="shared" si="23"/>
        <v>0</v>
      </c>
    </row>
    <row r="58" spans="1:55" s="247" customFormat="1" ht="28.5" customHeight="1">
      <c r="A58" s="577" t="s">
        <v>295</v>
      </c>
      <c r="B58" s="265" t="s">
        <v>296</v>
      </c>
      <c r="C58" s="509"/>
      <c r="D58" s="149" t="s">
        <v>41</v>
      </c>
      <c r="E58" s="142">
        <f>E59+E60+E61+E62</f>
        <v>180</v>
      </c>
      <c r="F58" s="125">
        <f t="shared" si="22"/>
        <v>0</v>
      </c>
      <c r="G58" s="153">
        <f t="shared" si="20"/>
        <v>0</v>
      </c>
      <c r="H58" s="426">
        <f>H59+H60+H61+H62</f>
        <v>0</v>
      </c>
      <c r="I58" s="426">
        <f t="shared" ref="I58:BA58" si="31">I59+I60+I61+I62</f>
        <v>0</v>
      </c>
      <c r="J58" s="426">
        <f t="shared" si="31"/>
        <v>0</v>
      </c>
      <c r="K58" s="142">
        <f t="shared" si="31"/>
        <v>80</v>
      </c>
      <c r="L58" s="142">
        <f t="shared" si="31"/>
        <v>0</v>
      </c>
      <c r="M58" s="142">
        <f t="shared" si="31"/>
        <v>0</v>
      </c>
      <c r="N58" s="142">
        <f t="shared" si="31"/>
        <v>0</v>
      </c>
      <c r="O58" s="142">
        <f t="shared" si="31"/>
        <v>0</v>
      </c>
      <c r="P58" s="142">
        <f t="shared" si="31"/>
        <v>0</v>
      </c>
      <c r="Q58" s="142">
        <f t="shared" si="31"/>
        <v>70</v>
      </c>
      <c r="R58" s="142">
        <f t="shared" si="31"/>
        <v>0</v>
      </c>
      <c r="S58" s="142">
        <f t="shared" si="31"/>
        <v>0</v>
      </c>
      <c r="T58" s="142">
        <f t="shared" si="31"/>
        <v>0</v>
      </c>
      <c r="U58" s="142">
        <f t="shared" si="31"/>
        <v>0</v>
      </c>
      <c r="V58" s="142">
        <f t="shared" si="31"/>
        <v>0</v>
      </c>
      <c r="W58" s="142">
        <f t="shared" si="31"/>
        <v>0</v>
      </c>
      <c r="X58" s="142">
        <f t="shared" si="31"/>
        <v>0</v>
      </c>
      <c r="Y58" s="142">
        <f t="shared" si="31"/>
        <v>0</v>
      </c>
      <c r="Z58" s="142">
        <f t="shared" si="31"/>
        <v>0</v>
      </c>
      <c r="AA58" s="142">
        <f t="shared" si="31"/>
        <v>0</v>
      </c>
      <c r="AB58" s="142">
        <f t="shared" si="31"/>
        <v>0</v>
      </c>
      <c r="AC58" s="142">
        <f t="shared" si="31"/>
        <v>0</v>
      </c>
      <c r="AD58" s="142">
        <f t="shared" si="31"/>
        <v>0</v>
      </c>
      <c r="AE58" s="142">
        <f t="shared" si="31"/>
        <v>0</v>
      </c>
      <c r="AF58" s="142">
        <f t="shared" si="31"/>
        <v>0</v>
      </c>
      <c r="AG58" s="142">
        <f t="shared" si="31"/>
        <v>0</v>
      </c>
      <c r="AH58" s="142">
        <f t="shared" si="31"/>
        <v>0</v>
      </c>
      <c r="AI58" s="142">
        <f t="shared" si="31"/>
        <v>0</v>
      </c>
      <c r="AJ58" s="142">
        <f t="shared" si="31"/>
        <v>30</v>
      </c>
      <c r="AK58" s="142">
        <f t="shared" si="31"/>
        <v>0</v>
      </c>
      <c r="AL58" s="142">
        <f t="shared" si="31"/>
        <v>0</v>
      </c>
      <c r="AM58" s="142">
        <f t="shared" si="31"/>
        <v>0</v>
      </c>
      <c r="AN58" s="142">
        <f t="shared" si="31"/>
        <v>0</v>
      </c>
      <c r="AO58" s="142">
        <f t="shared" si="31"/>
        <v>0</v>
      </c>
      <c r="AP58" s="142">
        <f t="shared" si="31"/>
        <v>0</v>
      </c>
      <c r="AQ58" s="142">
        <f t="shared" si="31"/>
        <v>0</v>
      </c>
      <c r="AR58" s="142">
        <f t="shared" si="31"/>
        <v>0</v>
      </c>
      <c r="AS58" s="142">
        <f t="shared" si="31"/>
        <v>0</v>
      </c>
      <c r="AT58" s="142">
        <f t="shared" si="31"/>
        <v>0</v>
      </c>
      <c r="AU58" s="142">
        <f t="shared" si="31"/>
        <v>0</v>
      </c>
      <c r="AV58" s="142">
        <f t="shared" si="31"/>
        <v>0</v>
      </c>
      <c r="AW58" s="142">
        <f t="shared" si="31"/>
        <v>0</v>
      </c>
      <c r="AX58" s="142">
        <f t="shared" si="31"/>
        <v>0</v>
      </c>
      <c r="AY58" s="142">
        <f t="shared" si="31"/>
        <v>0</v>
      </c>
      <c r="AZ58" s="142">
        <f t="shared" si="31"/>
        <v>0</v>
      </c>
      <c r="BA58" s="142">
        <f t="shared" si="31"/>
        <v>0</v>
      </c>
      <c r="BB58" s="538"/>
      <c r="BC58" s="219">
        <f t="shared" si="23"/>
        <v>180</v>
      </c>
    </row>
    <row r="59" spans="1:55" ht="31.2" hidden="1">
      <c r="A59" s="578"/>
      <c r="B59" s="267"/>
      <c r="C59" s="509"/>
      <c r="D59" s="151" t="s">
        <v>37</v>
      </c>
      <c r="E59" s="271"/>
      <c r="F59" s="125">
        <f t="shared" si="22"/>
        <v>0</v>
      </c>
      <c r="G59" s="153" t="e">
        <f t="shared" si="20"/>
        <v>#DIV/0!</v>
      </c>
      <c r="H59" s="430"/>
      <c r="I59" s="430"/>
      <c r="J59" s="430"/>
      <c r="K59" s="271"/>
      <c r="L59" s="271"/>
      <c r="M59" s="271"/>
      <c r="N59" s="271"/>
      <c r="O59" s="271"/>
      <c r="P59" s="272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3"/>
      <c r="AB59" s="274"/>
      <c r="AC59" s="271"/>
      <c r="AD59" s="272"/>
      <c r="AE59" s="271"/>
      <c r="AF59" s="273"/>
      <c r="AG59" s="274"/>
      <c r="AH59" s="275"/>
      <c r="AI59" s="272"/>
      <c r="AJ59" s="271"/>
      <c r="AK59" s="273"/>
      <c r="AL59" s="274"/>
      <c r="AM59" s="275"/>
      <c r="AN59" s="272"/>
      <c r="AO59" s="276"/>
      <c r="AP59" s="277"/>
      <c r="AQ59" s="274"/>
      <c r="AR59" s="271"/>
      <c r="AS59" s="271"/>
      <c r="AT59" s="271"/>
      <c r="AU59" s="272"/>
      <c r="AV59" s="274"/>
      <c r="AW59" s="275"/>
      <c r="AX59" s="272"/>
      <c r="AY59" s="271"/>
      <c r="AZ59" s="275"/>
      <c r="BA59" s="272"/>
      <c r="BB59" s="539"/>
      <c r="BC59" s="219">
        <f t="shared" si="23"/>
        <v>0</v>
      </c>
    </row>
    <row r="60" spans="1:55" ht="31.2" hidden="1" customHeight="1">
      <c r="A60" s="578"/>
      <c r="B60" s="267"/>
      <c r="C60" s="509"/>
      <c r="D60" s="151" t="s">
        <v>2</v>
      </c>
      <c r="E60" s="148"/>
      <c r="F60" s="125">
        <f t="shared" si="22"/>
        <v>0</v>
      </c>
      <c r="G60" s="153" t="e">
        <f t="shared" si="20"/>
        <v>#DIV/0!</v>
      </c>
      <c r="H60" s="424"/>
      <c r="I60" s="424"/>
      <c r="J60" s="424"/>
      <c r="K60" s="148"/>
      <c r="L60" s="148"/>
      <c r="M60" s="148"/>
      <c r="N60" s="148"/>
      <c r="O60" s="148"/>
      <c r="P60" s="270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229"/>
      <c r="AB60" s="231"/>
      <c r="AC60" s="148"/>
      <c r="AD60" s="270"/>
      <c r="AE60" s="148"/>
      <c r="AF60" s="229"/>
      <c r="AG60" s="231"/>
      <c r="AH60" s="228"/>
      <c r="AI60" s="270"/>
      <c r="AJ60" s="148"/>
      <c r="AK60" s="229"/>
      <c r="AL60" s="231"/>
      <c r="AM60" s="228"/>
      <c r="AN60" s="270"/>
      <c r="AO60" s="156"/>
      <c r="AP60" s="230"/>
      <c r="AQ60" s="231"/>
      <c r="AR60" s="148"/>
      <c r="AS60" s="148"/>
      <c r="AT60" s="148"/>
      <c r="AU60" s="270"/>
      <c r="AV60" s="231"/>
      <c r="AW60" s="228"/>
      <c r="AX60" s="270"/>
      <c r="AY60" s="148"/>
      <c r="AZ60" s="228"/>
      <c r="BA60" s="270"/>
      <c r="BB60" s="539"/>
      <c r="BC60" s="219">
        <f t="shared" si="23"/>
        <v>0</v>
      </c>
    </row>
    <row r="61" spans="1:55" ht="21.75" customHeight="1">
      <c r="A61" s="578"/>
      <c r="B61" s="267"/>
      <c r="C61" s="509"/>
      <c r="D61" s="154" t="s">
        <v>43</v>
      </c>
      <c r="E61" s="142">
        <f>H61+K61+N61+Q61+T61+W61+Z61+AE61+AJ61+AO61+AT61+AY61</f>
        <v>180</v>
      </c>
      <c r="F61" s="125">
        <f t="shared" si="22"/>
        <v>0</v>
      </c>
      <c r="G61" s="153">
        <f t="shared" si="20"/>
        <v>0</v>
      </c>
      <c r="H61" s="424">
        <v>0</v>
      </c>
      <c r="I61" s="424"/>
      <c r="J61" s="424"/>
      <c r="K61" s="148">
        <v>80</v>
      </c>
      <c r="L61" s="148"/>
      <c r="M61" s="148"/>
      <c r="N61" s="148"/>
      <c r="O61" s="148"/>
      <c r="P61" s="270"/>
      <c r="Q61" s="148">
        <v>70</v>
      </c>
      <c r="R61" s="148"/>
      <c r="S61" s="148"/>
      <c r="T61" s="148"/>
      <c r="U61" s="148"/>
      <c r="V61" s="148"/>
      <c r="W61" s="148"/>
      <c r="X61" s="148"/>
      <c r="Y61" s="148"/>
      <c r="Z61" s="148"/>
      <c r="AA61" s="229"/>
      <c r="AB61" s="231"/>
      <c r="AC61" s="148"/>
      <c r="AD61" s="270"/>
      <c r="AE61" s="148"/>
      <c r="AF61" s="229"/>
      <c r="AG61" s="231"/>
      <c r="AH61" s="228"/>
      <c r="AI61" s="270"/>
      <c r="AJ61" s="148">
        <v>30</v>
      </c>
      <c r="AK61" s="229"/>
      <c r="AL61" s="231"/>
      <c r="AM61" s="228"/>
      <c r="AN61" s="270"/>
      <c r="AO61" s="148"/>
      <c r="AP61" s="229"/>
      <c r="AQ61" s="231"/>
      <c r="AR61" s="228"/>
      <c r="AS61" s="270"/>
      <c r="AT61" s="148"/>
      <c r="AU61" s="229"/>
      <c r="AV61" s="231"/>
      <c r="AW61" s="228"/>
      <c r="AX61" s="270"/>
      <c r="AY61" s="148"/>
      <c r="AZ61" s="228"/>
      <c r="BA61" s="229"/>
      <c r="BB61" s="539"/>
      <c r="BC61" s="219">
        <f t="shared" si="23"/>
        <v>180</v>
      </c>
    </row>
    <row r="62" spans="1:55" ht="30" customHeight="1">
      <c r="A62" s="578"/>
      <c r="B62" s="269"/>
      <c r="C62" s="509"/>
      <c r="D62" s="155"/>
      <c r="E62" s="143"/>
      <c r="F62" s="125">
        <f t="shared" si="22"/>
        <v>0</v>
      </c>
      <c r="G62" s="153" t="e">
        <f t="shared" si="20"/>
        <v>#DIV/0!</v>
      </c>
      <c r="H62" s="422"/>
      <c r="I62" s="422"/>
      <c r="J62" s="422"/>
      <c r="K62" s="143"/>
      <c r="L62" s="143"/>
      <c r="M62" s="143"/>
      <c r="N62" s="143"/>
      <c r="O62" s="143"/>
      <c r="P62" s="185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86"/>
      <c r="AB62" s="187"/>
      <c r="AC62" s="143"/>
      <c r="AD62" s="185"/>
      <c r="AE62" s="143"/>
      <c r="AF62" s="186"/>
      <c r="AG62" s="187"/>
      <c r="AH62" s="188"/>
      <c r="AI62" s="185"/>
      <c r="AJ62" s="143"/>
      <c r="AK62" s="186"/>
      <c r="AL62" s="187"/>
      <c r="AM62" s="188"/>
      <c r="AN62" s="185"/>
      <c r="AO62" s="143"/>
      <c r="AP62" s="186"/>
      <c r="AQ62" s="187"/>
      <c r="AR62" s="188"/>
      <c r="AS62" s="185"/>
      <c r="AT62" s="143"/>
      <c r="AU62" s="185"/>
      <c r="AV62" s="187"/>
      <c r="AW62" s="188"/>
      <c r="AX62" s="185"/>
      <c r="AY62" s="143"/>
      <c r="AZ62" s="188"/>
      <c r="BA62" s="185"/>
      <c r="BB62" s="539"/>
      <c r="BC62" s="219">
        <f t="shared" si="23"/>
        <v>0</v>
      </c>
    </row>
    <row r="63" spans="1:55" ht="30" customHeight="1">
      <c r="A63" s="515" t="s">
        <v>297</v>
      </c>
      <c r="B63" s="507" t="s">
        <v>298</v>
      </c>
      <c r="C63" s="509"/>
      <c r="D63" s="149" t="s">
        <v>41</v>
      </c>
      <c r="E63" s="144">
        <f>E64+E65+E66+E67</f>
        <v>90</v>
      </c>
      <c r="F63" s="125">
        <f t="shared" si="22"/>
        <v>0</v>
      </c>
      <c r="G63" s="153">
        <f t="shared" si="20"/>
        <v>0</v>
      </c>
      <c r="H63" s="431">
        <f>H64+H65+H66+H67</f>
        <v>0</v>
      </c>
      <c r="I63" s="431"/>
      <c r="J63" s="431"/>
      <c r="K63" s="144"/>
      <c r="L63" s="144"/>
      <c r="M63" s="144"/>
      <c r="N63" s="144"/>
      <c r="O63" s="144"/>
      <c r="P63" s="278"/>
      <c r="Q63" s="144"/>
      <c r="R63" s="144"/>
      <c r="S63" s="144"/>
      <c r="T63" s="144">
        <f>T66</f>
        <v>90</v>
      </c>
      <c r="U63" s="144"/>
      <c r="V63" s="144"/>
      <c r="W63" s="144"/>
      <c r="X63" s="144"/>
      <c r="Y63" s="144"/>
      <c r="Z63" s="144"/>
      <c r="AA63" s="279"/>
      <c r="AB63" s="280"/>
      <c r="AC63" s="144"/>
      <c r="AD63" s="278"/>
      <c r="AE63" s="144"/>
      <c r="AF63" s="279"/>
      <c r="AG63" s="280"/>
      <c r="AH63" s="281"/>
      <c r="AI63" s="278"/>
      <c r="AJ63" s="144"/>
      <c r="AK63" s="279"/>
      <c r="AL63" s="280"/>
      <c r="AM63" s="281"/>
      <c r="AN63" s="278"/>
      <c r="AO63" s="144"/>
      <c r="AP63" s="279"/>
      <c r="AQ63" s="280"/>
      <c r="AR63" s="281"/>
      <c r="AS63" s="278"/>
      <c r="AT63" s="144"/>
      <c r="AU63" s="278"/>
      <c r="AV63" s="280"/>
      <c r="AW63" s="281"/>
      <c r="AX63" s="278"/>
      <c r="AY63" s="146"/>
      <c r="AZ63" s="281"/>
      <c r="BA63" s="278"/>
      <c r="BB63" s="282"/>
      <c r="BC63" s="219">
        <f t="shared" si="23"/>
        <v>90</v>
      </c>
    </row>
    <row r="64" spans="1:55" ht="30" hidden="1" customHeight="1">
      <c r="A64" s="516"/>
      <c r="B64" s="508"/>
      <c r="C64" s="509"/>
      <c r="D64" s="151" t="s">
        <v>37</v>
      </c>
      <c r="E64" s="143"/>
      <c r="F64" s="125">
        <f t="shared" si="22"/>
        <v>0</v>
      </c>
      <c r="G64" s="153" t="e">
        <f t="shared" si="20"/>
        <v>#DIV/0!</v>
      </c>
      <c r="H64" s="422"/>
      <c r="I64" s="422"/>
      <c r="J64" s="422"/>
      <c r="K64" s="143"/>
      <c r="L64" s="143"/>
      <c r="M64" s="143"/>
      <c r="N64" s="143"/>
      <c r="O64" s="143"/>
      <c r="P64" s="185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86"/>
      <c r="AB64" s="187"/>
      <c r="AC64" s="143"/>
      <c r="AD64" s="185"/>
      <c r="AE64" s="143"/>
      <c r="AF64" s="186"/>
      <c r="AG64" s="187"/>
      <c r="AH64" s="188"/>
      <c r="AI64" s="185"/>
      <c r="AJ64" s="143"/>
      <c r="AK64" s="186"/>
      <c r="AL64" s="187"/>
      <c r="AM64" s="188"/>
      <c r="AN64" s="185"/>
      <c r="AO64" s="143"/>
      <c r="AP64" s="186"/>
      <c r="AQ64" s="187"/>
      <c r="AR64" s="188"/>
      <c r="AS64" s="185"/>
      <c r="AT64" s="143"/>
      <c r="AU64" s="185"/>
      <c r="AV64" s="187"/>
      <c r="AW64" s="188"/>
      <c r="AX64" s="185"/>
      <c r="AY64" s="147"/>
      <c r="AZ64" s="188"/>
      <c r="BA64" s="185"/>
      <c r="BB64" s="282"/>
      <c r="BC64" s="219">
        <f t="shared" si="23"/>
        <v>0</v>
      </c>
    </row>
    <row r="65" spans="1:55" ht="30" hidden="1" customHeight="1">
      <c r="A65" s="516"/>
      <c r="B65" s="508"/>
      <c r="C65" s="509"/>
      <c r="D65" s="151" t="s">
        <v>2</v>
      </c>
      <c r="E65" s="143"/>
      <c r="F65" s="125">
        <f t="shared" si="22"/>
        <v>0</v>
      </c>
      <c r="G65" s="153" t="e">
        <f t="shared" si="20"/>
        <v>#DIV/0!</v>
      </c>
      <c r="H65" s="422"/>
      <c r="I65" s="422"/>
      <c r="J65" s="422"/>
      <c r="K65" s="143"/>
      <c r="L65" s="143"/>
      <c r="M65" s="143"/>
      <c r="N65" s="143"/>
      <c r="O65" s="143"/>
      <c r="P65" s="185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86"/>
      <c r="AB65" s="187"/>
      <c r="AC65" s="143"/>
      <c r="AD65" s="185"/>
      <c r="AE65" s="143"/>
      <c r="AF65" s="186"/>
      <c r="AG65" s="187"/>
      <c r="AH65" s="188"/>
      <c r="AI65" s="185"/>
      <c r="AJ65" s="143"/>
      <c r="AK65" s="186"/>
      <c r="AL65" s="187"/>
      <c r="AM65" s="188"/>
      <c r="AN65" s="185"/>
      <c r="AO65" s="143"/>
      <c r="AP65" s="186"/>
      <c r="AQ65" s="187"/>
      <c r="AR65" s="188"/>
      <c r="AS65" s="185"/>
      <c r="AT65" s="143"/>
      <c r="AU65" s="185"/>
      <c r="AV65" s="187"/>
      <c r="AW65" s="188"/>
      <c r="AX65" s="185"/>
      <c r="AY65" s="147"/>
      <c r="AZ65" s="188"/>
      <c r="BA65" s="185"/>
      <c r="BB65" s="282"/>
      <c r="BC65" s="219">
        <f t="shared" si="23"/>
        <v>0</v>
      </c>
    </row>
    <row r="66" spans="1:55" ht="42.75" customHeight="1">
      <c r="A66" s="516"/>
      <c r="B66" s="508"/>
      <c r="C66" s="509"/>
      <c r="D66" s="283" t="s">
        <v>43</v>
      </c>
      <c r="E66" s="143">
        <f>T66</f>
        <v>90</v>
      </c>
      <c r="F66" s="125">
        <f t="shared" si="22"/>
        <v>0</v>
      </c>
      <c r="G66" s="153">
        <f t="shared" si="20"/>
        <v>0</v>
      </c>
      <c r="H66" s="422"/>
      <c r="I66" s="422"/>
      <c r="J66" s="422"/>
      <c r="K66" s="143"/>
      <c r="L66" s="143"/>
      <c r="M66" s="143"/>
      <c r="N66" s="143"/>
      <c r="O66" s="143"/>
      <c r="P66" s="185"/>
      <c r="Q66" s="143"/>
      <c r="R66" s="143"/>
      <c r="S66" s="143"/>
      <c r="T66" s="143">
        <v>90</v>
      </c>
      <c r="U66" s="143"/>
      <c r="V66" s="143"/>
      <c r="W66" s="143"/>
      <c r="X66" s="143"/>
      <c r="Y66" s="143"/>
      <c r="Z66" s="143"/>
      <c r="AA66" s="186"/>
      <c r="AB66" s="187"/>
      <c r="AC66" s="143"/>
      <c r="AD66" s="185"/>
      <c r="AE66" s="143"/>
      <c r="AF66" s="186"/>
      <c r="AG66" s="187"/>
      <c r="AH66" s="188"/>
      <c r="AI66" s="185"/>
      <c r="AJ66" s="143"/>
      <c r="AK66" s="186"/>
      <c r="AL66" s="187"/>
      <c r="AM66" s="188"/>
      <c r="AN66" s="185"/>
      <c r="AO66" s="143"/>
      <c r="AP66" s="186"/>
      <c r="AQ66" s="187"/>
      <c r="AR66" s="188"/>
      <c r="AS66" s="185"/>
      <c r="AT66" s="143"/>
      <c r="AU66" s="185"/>
      <c r="AV66" s="187"/>
      <c r="AW66" s="188"/>
      <c r="AX66" s="185"/>
      <c r="AY66" s="147"/>
      <c r="AZ66" s="188"/>
      <c r="BA66" s="185"/>
      <c r="BB66" s="282"/>
      <c r="BC66" s="219">
        <f t="shared" si="23"/>
        <v>90</v>
      </c>
    </row>
    <row r="67" spans="1:55" ht="30" hidden="1" customHeight="1">
      <c r="A67" s="517"/>
      <c r="B67" s="540"/>
      <c r="C67" s="509"/>
      <c r="D67" s="155" t="s">
        <v>270</v>
      </c>
      <c r="E67" s="143"/>
      <c r="F67" s="125">
        <f t="shared" si="22"/>
        <v>0</v>
      </c>
      <c r="G67" s="153" t="e">
        <f t="shared" si="20"/>
        <v>#DIV/0!</v>
      </c>
      <c r="H67" s="422"/>
      <c r="I67" s="422"/>
      <c r="J67" s="422"/>
      <c r="K67" s="143"/>
      <c r="L67" s="143"/>
      <c r="M67" s="143"/>
      <c r="N67" s="143"/>
      <c r="O67" s="143"/>
      <c r="P67" s="185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86"/>
      <c r="AB67" s="187"/>
      <c r="AC67" s="143"/>
      <c r="AD67" s="185"/>
      <c r="AE67" s="143"/>
      <c r="AF67" s="186"/>
      <c r="AG67" s="187"/>
      <c r="AH67" s="188"/>
      <c r="AI67" s="185"/>
      <c r="AJ67" s="143"/>
      <c r="AK67" s="186"/>
      <c r="AL67" s="187"/>
      <c r="AM67" s="188"/>
      <c r="AN67" s="185"/>
      <c r="AO67" s="143"/>
      <c r="AP67" s="186"/>
      <c r="AQ67" s="187"/>
      <c r="AR67" s="188"/>
      <c r="AS67" s="185"/>
      <c r="AT67" s="143"/>
      <c r="AU67" s="185"/>
      <c r="AV67" s="187"/>
      <c r="AW67" s="188"/>
      <c r="AX67" s="185"/>
      <c r="AY67" s="147"/>
      <c r="AZ67" s="188"/>
      <c r="BA67" s="185"/>
      <c r="BB67" s="282"/>
      <c r="BC67" s="219">
        <f t="shared" si="23"/>
        <v>0</v>
      </c>
    </row>
    <row r="68" spans="1:55" ht="30" customHeight="1">
      <c r="A68" s="515" t="s">
        <v>299</v>
      </c>
      <c r="B68" s="511" t="s">
        <v>301</v>
      </c>
      <c r="C68" s="509"/>
      <c r="D68" s="149" t="s">
        <v>41</v>
      </c>
      <c r="E68" s="144">
        <f>E69+E70+E71+E72</f>
        <v>236</v>
      </c>
      <c r="F68" s="125">
        <f t="shared" si="22"/>
        <v>0</v>
      </c>
      <c r="G68" s="153">
        <f t="shared" si="20"/>
        <v>0</v>
      </c>
      <c r="H68" s="431"/>
      <c r="I68" s="431"/>
      <c r="J68" s="431"/>
      <c r="K68" s="144"/>
      <c r="L68" s="144"/>
      <c r="M68" s="144"/>
      <c r="N68" s="144"/>
      <c r="O68" s="144"/>
      <c r="P68" s="278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279"/>
      <c r="AB68" s="280"/>
      <c r="AC68" s="144"/>
      <c r="AD68" s="278"/>
      <c r="AE68" s="144"/>
      <c r="AF68" s="279"/>
      <c r="AG68" s="280"/>
      <c r="AH68" s="281"/>
      <c r="AI68" s="278"/>
      <c r="AJ68" s="144">
        <f>AJ71</f>
        <v>236</v>
      </c>
      <c r="AK68" s="279"/>
      <c r="AL68" s="280"/>
      <c r="AM68" s="281"/>
      <c r="AN68" s="278"/>
      <c r="AO68" s="144"/>
      <c r="AP68" s="279"/>
      <c r="AQ68" s="280"/>
      <c r="AR68" s="281"/>
      <c r="AS68" s="278"/>
      <c r="AT68" s="144"/>
      <c r="AU68" s="278"/>
      <c r="AV68" s="280"/>
      <c r="AW68" s="281"/>
      <c r="AX68" s="278"/>
      <c r="AY68" s="146"/>
      <c r="AZ68" s="281"/>
      <c r="BA68" s="185"/>
      <c r="BB68" s="282"/>
      <c r="BC68" s="219">
        <f t="shared" si="23"/>
        <v>236</v>
      </c>
    </row>
    <row r="69" spans="1:55" ht="45.75" hidden="1" customHeight="1">
      <c r="A69" s="516"/>
      <c r="B69" s="512"/>
      <c r="C69" s="509"/>
      <c r="D69" s="151" t="s">
        <v>37</v>
      </c>
      <c r="E69" s="143"/>
      <c r="F69" s="125">
        <f t="shared" si="22"/>
        <v>0</v>
      </c>
      <c r="G69" s="153" t="e">
        <f t="shared" si="20"/>
        <v>#DIV/0!</v>
      </c>
      <c r="H69" s="422"/>
      <c r="I69" s="422"/>
      <c r="J69" s="422"/>
      <c r="K69" s="143"/>
      <c r="L69" s="143"/>
      <c r="M69" s="143"/>
      <c r="N69" s="143"/>
      <c r="O69" s="143"/>
      <c r="P69" s="185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86"/>
      <c r="AB69" s="187"/>
      <c r="AC69" s="143"/>
      <c r="AD69" s="185"/>
      <c r="AE69" s="143"/>
      <c r="AF69" s="186"/>
      <c r="AG69" s="187"/>
      <c r="AH69" s="188"/>
      <c r="AI69" s="185"/>
      <c r="AJ69" s="143"/>
      <c r="AK69" s="186"/>
      <c r="AL69" s="187"/>
      <c r="AM69" s="188"/>
      <c r="AN69" s="185"/>
      <c r="AO69" s="143"/>
      <c r="AP69" s="186"/>
      <c r="AQ69" s="187"/>
      <c r="AR69" s="188"/>
      <c r="AS69" s="185"/>
      <c r="AT69" s="143"/>
      <c r="AU69" s="185"/>
      <c r="AV69" s="187"/>
      <c r="AW69" s="188"/>
      <c r="AX69" s="185"/>
      <c r="AY69" s="147"/>
      <c r="AZ69" s="188"/>
      <c r="BA69" s="185"/>
      <c r="BB69" s="282"/>
      <c r="BC69" s="219">
        <f t="shared" si="23"/>
        <v>0</v>
      </c>
    </row>
    <row r="70" spans="1:55" ht="59.25" hidden="1" customHeight="1">
      <c r="A70" s="516"/>
      <c r="B70" s="512"/>
      <c r="C70" s="509"/>
      <c r="D70" s="151" t="s">
        <v>2</v>
      </c>
      <c r="E70" s="143"/>
      <c r="F70" s="125">
        <f t="shared" si="22"/>
        <v>0</v>
      </c>
      <c r="G70" s="153" t="e">
        <f t="shared" si="20"/>
        <v>#DIV/0!</v>
      </c>
      <c r="H70" s="422"/>
      <c r="I70" s="422"/>
      <c r="J70" s="422"/>
      <c r="K70" s="143"/>
      <c r="L70" s="143"/>
      <c r="M70" s="143"/>
      <c r="N70" s="143"/>
      <c r="O70" s="143"/>
      <c r="P70" s="185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86"/>
      <c r="AB70" s="187"/>
      <c r="AC70" s="143"/>
      <c r="AD70" s="185"/>
      <c r="AE70" s="143"/>
      <c r="AF70" s="186"/>
      <c r="AG70" s="187"/>
      <c r="AH70" s="188"/>
      <c r="AI70" s="185"/>
      <c r="AJ70" s="143"/>
      <c r="AK70" s="186"/>
      <c r="AL70" s="187"/>
      <c r="AM70" s="188"/>
      <c r="AN70" s="185"/>
      <c r="AO70" s="143"/>
      <c r="AP70" s="186"/>
      <c r="AQ70" s="187"/>
      <c r="AR70" s="188"/>
      <c r="AS70" s="185"/>
      <c r="AT70" s="143"/>
      <c r="AU70" s="185"/>
      <c r="AV70" s="187"/>
      <c r="AW70" s="188"/>
      <c r="AX70" s="185"/>
      <c r="AY70" s="147"/>
      <c r="AZ70" s="188"/>
      <c r="BA70" s="185"/>
      <c r="BB70" s="282"/>
      <c r="BC70" s="219">
        <f t="shared" si="23"/>
        <v>0</v>
      </c>
    </row>
    <row r="71" spans="1:55" ht="148.5" customHeight="1">
      <c r="A71" s="516"/>
      <c r="B71" s="512"/>
      <c r="C71" s="509"/>
      <c r="D71" s="283" t="s">
        <v>43</v>
      </c>
      <c r="E71" s="143">
        <f>AJ71</f>
        <v>236</v>
      </c>
      <c r="F71" s="125">
        <f t="shared" si="22"/>
        <v>0</v>
      </c>
      <c r="G71" s="153">
        <f t="shared" si="20"/>
        <v>0</v>
      </c>
      <c r="H71" s="422"/>
      <c r="I71" s="422"/>
      <c r="J71" s="422"/>
      <c r="K71" s="143"/>
      <c r="L71" s="143"/>
      <c r="M71" s="143"/>
      <c r="N71" s="143"/>
      <c r="O71" s="143"/>
      <c r="P71" s="185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86"/>
      <c r="AB71" s="187"/>
      <c r="AC71" s="143"/>
      <c r="AD71" s="185"/>
      <c r="AE71" s="143"/>
      <c r="AF71" s="186"/>
      <c r="AG71" s="187"/>
      <c r="AH71" s="188"/>
      <c r="AI71" s="185"/>
      <c r="AJ71" s="143">
        <v>236</v>
      </c>
      <c r="AK71" s="186"/>
      <c r="AL71" s="187"/>
      <c r="AM71" s="188"/>
      <c r="AN71" s="185"/>
      <c r="AO71" s="143"/>
      <c r="AP71" s="186"/>
      <c r="AQ71" s="187"/>
      <c r="AR71" s="188"/>
      <c r="AS71" s="185"/>
      <c r="AT71" s="143"/>
      <c r="AU71" s="185"/>
      <c r="AV71" s="187"/>
      <c r="AW71" s="188"/>
      <c r="AX71" s="185"/>
      <c r="AY71" s="147"/>
      <c r="AZ71" s="188"/>
      <c r="BA71" s="185"/>
      <c r="BB71" s="282"/>
      <c r="BC71" s="219">
        <f t="shared" si="23"/>
        <v>236</v>
      </c>
    </row>
    <row r="72" spans="1:55" ht="80.25" hidden="1" customHeight="1">
      <c r="A72" s="517"/>
      <c r="B72" s="579"/>
      <c r="C72" s="509"/>
      <c r="D72" s="155" t="s">
        <v>270</v>
      </c>
      <c r="E72" s="143"/>
      <c r="F72" s="125">
        <f t="shared" si="22"/>
        <v>0</v>
      </c>
      <c r="G72" s="153" t="e">
        <f t="shared" si="20"/>
        <v>#DIV/0!</v>
      </c>
      <c r="H72" s="422"/>
      <c r="I72" s="422"/>
      <c r="J72" s="422"/>
      <c r="K72" s="143"/>
      <c r="L72" s="143"/>
      <c r="M72" s="143"/>
      <c r="N72" s="143"/>
      <c r="O72" s="143"/>
      <c r="P72" s="185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86"/>
      <c r="AB72" s="187"/>
      <c r="AC72" s="143"/>
      <c r="AD72" s="185"/>
      <c r="AE72" s="143"/>
      <c r="AF72" s="186"/>
      <c r="AG72" s="187"/>
      <c r="AH72" s="188"/>
      <c r="AI72" s="185"/>
      <c r="AJ72" s="143"/>
      <c r="AK72" s="186"/>
      <c r="AL72" s="187"/>
      <c r="AM72" s="188"/>
      <c r="AN72" s="185"/>
      <c r="AO72" s="143"/>
      <c r="AP72" s="186"/>
      <c r="AQ72" s="187"/>
      <c r="AR72" s="188"/>
      <c r="AS72" s="185"/>
      <c r="AT72" s="143"/>
      <c r="AU72" s="185"/>
      <c r="AV72" s="187"/>
      <c r="AW72" s="188"/>
      <c r="AX72" s="185"/>
      <c r="AY72" s="147"/>
      <c r="AZ72" s="188"/>
      <c r="BA72" s="185"/>
      <c r="BB72" s="282"/>
      <c r="BC72" s="219">
        <f t="shared" si="23"/>
        <v>0</v>
      </c>
    </row>
    <row r="73" spans="1:55" ht="30" customHeight="1">
      <c r="A73" s="580" t="s">
        <v>300</v>
      </c>
      <c r="B73" s="507" t="s">
        <v>302</v>
      </c>
      <c r="C73" s="509"/>
      <c r="D73" s="149" t="s">
        <v>41</v>
      </c>
      <c r="E73" s="144">
        <f>E74+E75+E76+E77</f>
        <v>1219.8</v>
      </c>
      <c r="F73" s="125">
        <f t="shared" si="22"/>
        <v>0</v>
      </c>
      <c r="G73" s="153">
        <f t="shared" si="20"/>
        <v>0</v>
      </c>
      <c r="H73" s="431">
        <f t="shared" ref="H73:BA73" si="32">H74+H75+H76+H77</f>
        <v>0</v>
      </c>
      <c r="I73" s="431">
        <f t="shared" si="32"/>
        <v>0</v>
      </c>
      <c r="J73" s="431">
        <f t="shared" si="32"/>
        <v>0</v>
      </c>
      <c r="K73" s="144">
        <f t="shared" si="32"/>
        <v>0</v>
      </c>
      <c r="L73" s="144">
        <f t="shared" si="32"/>
        <v>0</v>
      </c>
      <c r="M73" s="144">
        <f t="shared" si="32"/>
        <v>0</v>
      </c>
      <c r="N73" s="144">
        <f t="shared" si="32"/>
        <v>400</v>
      </c>
      <c r="O73" s="144">
        <f t="shared" si="32"/>
        <v>0</v>
      </c>
      <c r="P73" s="144">
        <f t="shared" si="32"/>
        <v>0</v>
      </c>
      <c r="Q73" s="144">
        <f t="shared" si="32"/>
        <v>84</v>
      </c>
      <c r="R73" s="144">
        <f t="shared" si="32"/>
        <v>0</v>
      </c>
      <c r="S73" s="144">
        <f t="shared" si="32"/>
        <v>0</v>
      </c>
      <c r="T73" s="144">
        <f>T74+T75+T76+T77</f>
        <v>735.8</v>
      </c>
      <c r="U73" s="144">
        <f t="shared" si="32"/>
        <v>0</v>
      </c>
      <c r="V73" s="144">
        <f t="shared" si="32"/>
        <v>0</v>
      </c>
      <c r="W73" s="144">
        <f t="shared" si="32"/>
        <v>0</v>
      </c>
      <c r="X73" s="144">
        <f t="shared" si="32"/>
        <v>0</v>
      </c>
      <c r="Y73" s="144">
        <f t="shared" si="32"/>
        <v>0</v>
      </c>
      <c r="Z73" s="144">
        <f t="shared" si="32"/>
        <v>0</v>
      </c>
      <c r="AA73" s="144">
        <f t="shared" si="32"/>
        <v>0</v>
      </c>
      <c r="AB73" s="144">
        <f t="shared" si="32"/>
        <v>0</v>
      </c>
      <c r="AC73" s="144">
        <f t="shared" si="32"/>
        <v>0</v>
      </c>
      <c r="AD73" s="144">
        <f t="shared" si="32"/>
        <v>0</v>
      </c>
      <c r="AE73" s="144">
        <f t="shared" si="32"/>
        <v>0</v>
      </c>
      <c r="AF73" s="144">
        <f t="shared" si="32"/>
        <v>0</v>
      </c>
      <c r="AG73" s="144">
        <f t="shared" si="32"/>
        <v>0</v>
      </c>
      <c r="AH73" s="144">
        <f t="shared" si="32"/>
        <v>0</v>
      </c>
      <c r="AI73" s="144">
        <f t="shared" si="32"/>
        <v>0</v>
      </c>
      <c r="AJ73" s="144">
        <f t="shared" si="32"/>
        <v>0</v>
      </c>
      <c r="AK73" s="144">
        <f t="shared" si="32"/>
        <v>0</v>
      </c>
      <c r="AL73" s="144">
        <f t="shared" si="32"/>
        <v>0</v>
      </c>
      <c r="AM73" s="144">
        <f t="shared" si="32"/>
        <v>0</v>
      </c>
      <c r="AN73" s="144">
        <f t="shared" si="32"/>
        <v>0</v>
      </c>
      <c r="AO73" s="144">
        <f t="shared" si="32"/>
        <v>0</v>
      </c>
      <c r="AP73" s="144">
        <f t="shared" si="32"/>
        <v>0</v>
      </c>
      <c r="AQ73" s="144">
        <f t="shared" si="32"/>
        <v>0</v>
      </c>
      <c r="AR73" s="144">
        <f t="shared" si="32"/>
        <v>0</v>
      </c>
      <c r="AS73" s="144">
        <f t="shared" si="32"/>
        <v>0</v>
      </c>
      <c r="AT73" s="144">
        <f t="shared" si="32"/>
        <v>0</v>
      </c>
      <c r="AU73" s="144">
        <f t="shared" si="32"/>
        <v>0</v>
      </c>
      <c r="AV73" s="144">
        <f t="shared" si="32"/>
        <v>0</v>
      </c>
      <c r="AW73" s="144">
        <f t="shared" si="32"/>
        <v>0</v>
      </c>
      <c r="AX73" s="144">
        <f t="shared" si="32"/>
        <v>0</v>
      </c>
      <c r="AY73" s="144">
        <f t="shared" si="32"/>
        <v>0</v>
      </c>
      <c r="AZ73" s="144">
        <f t="shared" si="32"/>
        <v>0</v>
      </c>
      <c r="BA73" s="144">
        <f t="shared" si="32"/>
        <v>0</v>
      </c>
      <c r="BB73" s="282"/>
      <c r="BC73" s="219">
        <f t="shared" si="23"/>
        <v>1219.8</v>
      </c>
    </row>
    <row r="74" spans="1:55" ht="30" hidden="1" customHeight="1">
      <c r="A74" s="581"/>
      <c r="B74" s="508"/>
      <c r="C74" s="509"/>
      <c r="D74" s="151" t="s">
        <v>37</v>
      </c>
      <c r="E74" s="143"/>
      <c r="F74" s="125">
        <f t="shared" si="22"/>
        <v>0</v>
      </c>
      <c r="G74" s="153" t="e">
        <f t="shared" si="20"/>
        <v>#DIV/0!</v>
      </c>
      <c r="H74" s="422"/>
      <c r="I74" s="422"/>
      <c r="J74" s="422"/>
      <c r="K74" s="143"/>
      <c r="L74" s="143"/>
      <c r="M74" s="143"/>
      <c r="N74" s="143"/>
      <c r="O74" s="143"/>
      <c r="P74" s="185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86"/>
      <c r="AB74" s="187"/>
      <c r="AC74" s="143"/>
      <c r="AD74" s="185"/>
      <c r="AE74" s="143"/>
      <c r="AF74" s="186"/>
      <c r="AG74" s="187"/>
      <c r="AH74" s="188"/>
      <c r="AI74" s="185"/>
      <c r="AJ74" s="143"/>
      <c r="AK74" s="186"/>
      <c r="AL74" s="187"/>
      <c r="AM74" s="188"/>
      <c r="AN74" s="185"/>
      <c r="AO74" s="143"/>
      <c r="AP74" s="186"/>
      <c r="AQ74" s="187"/>
      <c r="AR74" s="188"/>
      <c r="AS74" s="185"/>
      <c r="AT74" s="143"/>
      <c r="AU74" s="185"/>
      <c r="AV74" s="187"/>
      <c r="AW74" s="188"/>
      <c r="AX74" s="185"/>
      <c r="AY74" s="147"/>
      <c r="AZ74" s="188"/>
      <c r="BA74" s="185"/>
      <c r="BB74" s="282"/>
      <c r="BC74" s="219">
        <f t="shared" si="23"/>
        <v>0</v>
      </c>
    </row>
    <row r="75" spans="1:55" ht="51.75" customHeight="1">
      <c r="A75" s="581"/>
      <c r="B75" s="508"/>
      <c r="C75" s="509"/>
      <c r="D75" s="151" t="s">
        <v>2</v>
      </c>
      <c r="E75" s="143">
        <f>T75+N75</f>
        <v>1035.8</v>
      </c>
      <c r="F75" s="125">
        <f t="shared" si="22"/>
        <v>0</v>
      </c>
      <c r="G75" s="153">
        <f t="shared" si="20"/>
        <v>0</v>
      </c>
      <c r="H75" s="422"/>
      <c r="I75" s="422"/>
      <c r="J75" s="422"/>
      <c r="K75" s="143"/>
      <c r="L75" s="143"/>
      <c r="M75" s="143"/>
      <c r="N75" s="143">
        <v>300</v>
      </c>
      <c r="O75" s="143"/>
      <c r="P75" s="185"/>
      <c r="Q75" s="143"/>
      <c r="R75" s="143"/>
      <c r="S75" s="143"/>
      <c r="T75" s="143">
        <v>735.8</v>
      </c>
      <c r="U75" s="143"/>
      <c r="V75" s="143"/>
      <c r="W75" s="143"/>
      <c r="X75" s="143"/>
      <c r="Y75" s="143"/>
      <c r="Z75" s="143"/>
      <c r="AA75" s="186"/>
      <c r="AB75" s="187"/>
      <c r="AC75" s="143"/>
      <c r="AD75" s="185"/>
      <c r="AE75" s="143"/>
      <c r="AF75" s="186"/>
      <c r="AG75" s="187"/>
      <c r="AH75" s="188"/>
      <c r="AI75" s="185"/>
      <c r="AJ75" s="143"/>
      <c r="AK75" s="186"/>
      <c r="AL75" s="187"/>
      <c r="AM75" s="188"/>
      <c r="AN75" s="185"/>
      <c r="AO75" s="143"/>
      <c r="AP75" s="186"/>
      <c r="AQ75" s="187"/>
      <c r="AR75" s="188"/>
      <c r="AS75" s="185"/>
      <c r="AT75" s="143"/>
      <c r="AU75" s="185"/>
      <c r="AV75" s="187"/>
      <c r="AW75" s="188"/>
      <c r="AX75" s="185"/>
      <c r="AY75" s="147"/>
      <c r="AZ75" s="188"/>
      <c r="BA75" s="185"/>
      <c r="BB75" s="282"/>
      <c r="BC75" s="219">
        <f t="shared" si="23"/>
        <v>1035.8</v>
      </c>
    </row>
    <row r="76" spans="1:55" ht="30" customHeight="1">
      <c r="A76" s="581"/>
      <c r="B76" s="508"/>
      <c r="C76" s="509"/>
      <c r="D76" s="283" t="s">
        <v>43</v>
      </c>
      <c r="E76" s="143">
        <f>N76+Q76</f>
        <v>184</v>
      </c>
      <c r="F76" s="125">
        <f t="shared" si="22"/>
        <v>0</v>
      </c>
      <c r="G76" s="153">
        <f t="shared" si="20"/>
        <v>0</v>
      </c>
      <c r="H76" s="422"/>
      <c r="I76" s="422"/>
      <c r="J76" s="422"/>
      <c r="K76" s="143"/>
      <c r="L76" s="143"/>
      <c r="M76" s="143"/>
      <c r="N76" s="143">
        <v>100</v>
      </c>
      <c r="O76" s="143"/>
      <c r="P76" s="185"/>
      <c r="Q76" s="143">
        <v>84</v>
      </c>
      <c r="R76" s="143"/>
      <c r="S76" s="143"/>
      <c r="T76" s="143"/>
      <c r="U76" s="143"/>
      <c r="V76" s="143"/>
      <c r="W76" s="143"/>
      <c r="X76" s="143"/>
      <c r="Y76" s="143"/>
      <c r="Z76" s="143"/>
      <c r="AA76" s="186"/>
      <c r="AB76" s="187"/>
      <c r="AC76" s="143"/>
      <c r="AD76" s="185"/>
      <c r="AE76" s="143"/>
      <c r="AF76" s="186"/>
      <c r="AG76" s="187"/>
      <c r="AH76" s="188"/>
      <c r="AI76" s="185"/>
      <c r="AJ76" s="143"/>
      <c r="AK76" s="186"/>
      <c r="AL76" s="187"/>
      <c r="AM76" s="188"/>
      <c r="AN76" s="185"/>
      <c r="AO76" s="143"/>
      <c r="AP76" s="186"/>
      <c r="AQ76" s="187"/>
      <c r="AR76" s="188"/>
      <c r="AS76" s="185"/>
      <c r="AT76" s="143"/>
      <c r="AU76" s="185"/>
      <c r="AV76" s="187"/>
      <c r="AW76" s="188"/>
      <c r="AX76" s="185"/>
      <c r="AY76" s="147"/>
      <c r="AZ76" s="188"/>
      <c r="BA76" s="185"/>
      <c r="BB76" s="282"/>
      <c r="BC76" s="219">
        <f t="shared" si="23"/>
        <v>184</v>
      </c>
    </row>
    <row r="77" spans="1:55" ht="30" hidden="1" customHeight="1">
      <c r="A77" s="582"/>
      <c r="B77" s="540"/>
      <c r="C77" s="510"/>
      <c r="D77" s="155" t="s">
        <v>270</v>
      </c>
      <c r="E77" s="143"/>
      <c r="F77" s="125">
        <f t="shared" si="22"/>
        <v>0</v>
      </c>
      <c r="G77" s="153" t="e">
        <f t="shared" si="20"/>
        <v>#DIV/0!</v>
      </c>
      <c r="H77" s="422"/>
      <c r="I77" s="422"/>
      <c r="J77" s="422"/>
      <c r="K77" s="143"/>
      <c r="L77" s="143"/>
      <c r="M77" s="143"/>
      <c r="N77" s="143"/>
      <c r="O77" s="143"/>
      <c r="P77" s="185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86"/>
      <c r="AB77" s="187"/>
      <c r="AC77" s="143"/>
      <c r="AD77" s="185"/>
      <c r="AE77" s="143"/>
      <c r="AF77" s="186"/>
      <c r="AG77" s="187"/>
      <c r="AH77" s="188"/>
      <c r="AI77" s="185"/>
      <c r="AJ77" s="143"/>
      <c r="AK77" s="186"/>
      <c r="AL77" s="187"/>
      <c r="AM77" s="188"/>
      <c r="AN77" s="185"/>
      <c r="AO77" s="143"/>
      <c r="AP77" s="186"/>
      <c r="AQ77" s="187"/>
      <c r="AR77" s="188"/>
      <c r="AS77" s="185"/>
      <c r="AT77" s="143"/>
      <c r="AU77" s="185"/>
      <c r="AV77" s="187"/>
      <c r="AW77" s="188"/>
      <c r="AX77" s="185"/>
      <c r="AY77" s="147"/>
      <c r="AZ77" s="188"/>
      <c r="BA77" s="185"/>
      <c r="BB77" s="282"/>
      <c r="BC77" s="219">
        <f t="shared" si="23"/>
        <v>0</v>
      </c>
    </row>
    <row r="78" spans="1:55" ht="20.25" customHeight="1">
      <c r="A78" s="583"/>
      <c r="B78" s="503" t="s">
        <v>304</v>
      </c>
      <c r="C78" s="505"/>
      <c r="D78" s="149" t="s">
        <v>41</v>
      </c>
      <c r="E78" s="142">
        <f>E43</f>
        <v>7023.7999999999993</v>
      </c>
      <c r="F78" s="125">
        <f t="shared" si="22"/>
        <v>500</v>
      </c>
      <c r="G78" s="153">
        <f t="shared" si="20"/>
        <v>7.1186537202084343</v>
      </c>
      <c r="H78" s="426">
        <f>H43</f>
        <v>500</v>
      </c>
      <c r="I78" s="426">
        <f t="shared" ref="I78:BA78" si="33">I43</f>
        <v>500</v>
      </c>
      <c r="J78" s="426">
        <f t="shared" si="33"/>
        <v>0</v>
      </c>
      <c r="K78" s="142">
        <f>K43</f>
        <v>804.40000000000009</v>
      </c>
      <c r="L78" s="142">
        <f t="shared" si="33"/>
        <v>0</v>
      </c>
      <c r="M78" s="142">
        <f t="shared" si="33"/>
        <v>0</v>
      </c>
      <c r="N78" s="142">
        <f t="shared" si="33"/>
        <v>1271.4000000000001</v>
      </c>
      <c r="O78" s="142">
        <f t="shared" si="33"/>
        <v>0</v>
      </c>
      <c r="P78" s="142">
        <f t="shared" si="33"/>
        <v>0</v>
      </c>
      <c r="Q78" s="142">
        <f t="shared" si="33"/>
        <v>379.2</v>
      </c>
      <c r="R78" s="142">
        <f t="shared" si="33"/>
        <v>0</v>
      </c>
      <c r="S78" s="142">
        <f t="shared" si="33"/>
        <v>0</v>
      </c>
      <c r="T78" s="142">
        <f t="shared" si="33"/>
        <v>1199</v>
      </c>
      <c r="U78" s="142">
        <f t="shared" si="33"/>
        <v>0</v>
      </c>
      <c r="V78" s="142">
        <f t="shared" si="33"/>
        <v>0</v>
      </c>
      <c r="W78" s="142">
        <f t="shared" si="33"/>
        <v>421.7</v>
      </c>
      <c r="X78" s="142">
        <f t="shared" si="33"/>
        <v>0</v>
      </c>
      <c r="Y78" s="142">
        <f t="shared" si="33"/>
        <v>0</v>
      </c>
      <c r="Z78" s="142">
        <f t="shared" si="33"/>
        <v>222.4</v>
      </c>
      <c r="AA78" s="142">
        <f t="shared" si="33"/>
        <v>0</v>
      </c>
      <c r="AB78" s="142">
        <f t="shared" si="33"/>
        <v>0</v>
      </c>
      <c r="AC78" s="142">
        <f t="shared" si="33"/>
        <v>0</v>
      </c>
      <c r="AD78" s="142">
        <f t="shared" si="33"/>
        <v>0</v>
      </c>
      <c r="AE78" s="142">
        <f t="shared" si="33"/>
        <v>447.9</v>
      </c>
      <c r="AF78" s="142">
        <f t="shared" si="33"/>
        <v>0</v>
      </c>
      <c r="AG78" s="142">
        <f t="shared" si="33"/>
        <v>0</v>
      </c>
      <c r="AH78" s="142">
        <f t="shared" si="33"/>
        <v>0</v>
      </c>
      <c r="AI78" s="142">
        <f t="shared" si="33"/>
        <v>0</v>
      </c>
      <c r="AJ78" s="142">
        <f t="shared" si="33"/>
        <v>534</v>
      </c>
      <c r="AK78" s="142">
        <f t="shared" si="33"/>
        <v>0</v>
      </c>
      <c r="AL78" s="142">
        <f t="shared" si="33"/>
        <v>0</v>
      </c>
      <c r="AM78" s="142">
        <f t="shared" si="33"/>
        <v>0</v>
      </c>
      <c r="AN78" s="142">
        <f t="shared" si="33"/>
        <v>0</v>
      </c>
      <c r="AO78" s="142">
        <f t="shared" si="33"/>
        <v>400</v>
      </c>
      <c r="AP78" s="142">
        <f t="shared" si="33"/>
        <v>0</v>
      </c>
      <c r="AQ78" s="142">
        <f t="shared" si="33"/>
        <v>0</v>
      </c>
      <c r="AR78" s="142">
        <f t="shared" si="33"/>
        <v>0</v>
      </c>
      <c r="AS78" s="142">
        <f t="shared" si="33"/>
        <v>0</v>
      </c>
      <c r="AT78" s="142">
        <f t="shared" si="33"/>
        <v>443.6</v>
      </c>
      <c r="AU78" s="142">
        <f t="shared" si="33"/>
        <v>0</v>
      </c>
      <c r="AV78" s="142">
        <f t="shared" si="33"/>
        <v>0</v>
      </c>
      <c r="AW78" s="142">
        <f t="shared" si="33"/>
        <v>0</v>
      </c>
      <c r="AX78" s="142">
        <f t="shared" si="33"/>
        <v>0</v>
      </c>
      <c r="AY78" s="142">
        <f t="shared" si="33"/>
        <v>400.2</v>
      </c>
      <c r="AZ78" s="142">
        <f t="shared" si="33"/>
        <v>0</v>
      </c>
      <c r="BA78" s="142">
        <f t="shared" si="33"/>
        <v>0</v>
      </c>
      <c r="BB78" s="520"/>
      <c r="BC78" s="219">
        <f t="shared" si="23"/>
        <v>7023.7999999999993</v>
      </c>
    </row>
    <row r="79" spans="1:55" ht="35.25" customHeight="1">
      <c r="A79" s="584"/>
      <c r="B79" s="504"/>
      <c r="C79" s="506"/>
      <c r="D79" s="151" t="s">
        <v>37</v>
      </c>
      <c r="E79" s="142">
        <f t="shared" ref="E79:E82" si="34">E44</f>
        <v>0</v>
      </c>
      <c r="F79" s="125">
        <f t="shared" si="22"/>
        <v>0</v>
      </c>
      <c r="G79" s="153" t="e">
        <f t="shared" si="20"/>
        <v>#DIV/0!</v>
      </c>
      <c r="H79" s="426">
        <f t="shared" ref="H79:H82" si="35">H44</f>
        <v>0</v>
      </c>
      <c r="I79" s="418"/>
      <c r="J79" s="418"/>
      <c r="K79" s="145"/>
      <c r="L79" s="145"/>
      <c r="M79" s="145"/>
      <c r="N79" s="145"/>
      <c r="O79" s="145"/>
      <c r="P79" s="181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82"/>
      <c r="AB79" s="183"/>
      <c r="AC79" s="145"/>
      <c r="AD79" s="181"/>
      <c r="AE79" s="145"/>
      <c r="AF79" s="182"/>
      <c r="AG79" s="183"/>
      <c r="AH79" s="184"/>
      <c r="AI79" s="181"/>
      <c r="AJ79" s="145"/>
      <c r="AK79" s="182"/>
      <c r="AL79" s="183"/>
      <c r="AM79" s="184"/>
      <c r="AN79" s="181"/>
      <c r="AO79" s="145"/>
      <c r="AP79" s="182"/>
      <c r="AQ79" s="183"/>
      <c r="AR79" s="184"/>
      <c r="AS79" s="181"/>
      <c r="AT79" s="145"/>
      <c r="AU79" s="181"/>
      <c r="AV79" s="181"/>
      <c r="AW79" s="184"/>
      <c r="AX79" s="181"/>
      <c r="AY79" s="152"/>
      <c r="AZ79" s="145"/>
      <c r="BA79" s="181"/>
      <c r="BB79" s="521"/>
      <c r="BC79" s="219">
        <f t="shared" si="23"/>
        <v>0</v>
      </c>
    </row>
    <row r="80" spans="1:55" ht="33" customHeight="1">
      <c r="A80" s="584"/>
      <c r="B80" s="504"/>
      <c r="C80" s="506"/>
      <c r="D80" s="151" t="s">
        <v>2</v>
      </c>
      <c r="E80" s="142">
        <f t="shared" si="34"/>
        <v>1035.8</v>
      </c>
      <c r="F80" s="125">
        <f t="shared" si="22"/>
        <v>0</v>
      </c>
      <c r="G80" s="153">
        <f t="shared" si="20"/>
        <v>0</v>
      </c>
      <c r="H80" s="426">
        <f t="shared" ref="H80:BA80" si="36">H45</f>
        <v>0</v>
      </c>
      <c r="I80" s="426">
        <f t="shared" si="36"/>
        <v>0</v>
      </c>
      <c r="J80" s="426">
        <f t="shared" si="36"/>
        <v>0</v>
      </c>
      <c r="K80" s="142">
        <f t="shared" si="36"/>
        <v>0</v>
      </c>
      <c r="L80" s="142">
        <f t="shared" si="36"/>
        <v>0</v>
      </c>
      <c r="M80" s="142">
        <f t="shared" si="36"/>
        <v>0</v>
      </c>
      <c r="N80" s="142">
        <f t="shared" si="36"/>
        <v>300</v>
      </c>
      <c r="O80" s="142">
        <f t="shared" si="36"/>
        <v>0</v>
      </c>
      <c r="P80" s="142">
        <f t="shared" si="36"/>
        <v>0</v>
      </c>
      <c r="Q80" s="142">
        <f t="shared" si="36"/>
        <v>0</v>
      </c>
      <c r="R80" s="142">
        <f t="shared" si="36"/>
        <v>0</v>
      </c>
      <c r="S80" s="142">
        <f t="shared" si="36"/>
        <v>0</v>
      </c>
      <c r="T80" s="142">
        <f t="shared" si="36"/>
        <v>735.8</v>
      </c>
      <c r="U80" s="142">
        <f t="shared" si="36"/>
        <v>0</v>
      </c>
      <c r="V80" s="142">
        <f t="shared" si="36"/>
        <v>0</v>
      </c>
      <c r="W80" s="142">
        <f t="shared" si="36"/>
        <v>0</v>
      </c>
      <c r="X80" s="142">
        <f t="shared" si="36"/>
        <v>0</v>
      </c>
      <c r="Y80" s="142">
        <f t="shared" si="36"/>
        <v>0</v>
      </c>
      <c r="Z80" s="142">
        <f t="shared" si="36"/>
        <v>0</v>
      </c>
      <c r="AA80" s="142">
        <f t="shared" si="36"/>
        <v>0</v>
      </c>
      <c r="AB80" s="142">
        <f t="shared" si="36"/>
        <v>0</v>
      </c>
      <c r="AC80" s="142">
        <f t="shared" si="36"/>
        <v>0</v>
      </c>
      <c r="AD80" s="142">
        <f t="shared" si="36"/>
        <v>0</v>
      </c>
      <c r="AE80" s="142">
        <f t="shared" si="36"/>
        <v>0</v>
      </c>
      <c r="AF80" s="142">
        <f t="shared" si="36"/>
        <v>0</v>
      </c>
      <c r="AG80" s="142">
        <f t="shared" si="36"/>
        <v>0</v>
      </c>
      <c r="AH80" s="142">
        <f t="shared" si="36"/>
        <v>0</v>
      </c>
      <c r="AI80" s="142">
        <f t="shared" si="36"/>
        <v>0</v>
      </c>
      <c r="AJ80" s="142">
        <f t="shared" si="36"/>
        <v>0</v>
      </c>
      <c r="AK80" s="142">
        <f t="shared" si="36"/>
        <v>0</v>
      </c>
      <c r="AL80" s="142">
        <f t="shared" si="36"/>
        <v>0</v>
      </c>
      <c r="AM80" s="142">
        <f t="shared" si="36"/>
        <v>0</v>
      </c>
      <c r="AN80" s="142">
        <f t="shared" si="36"/>
        <v>0</v>
      </c>
      <c r="AO80" s="142">
        <f t="shared" si="36"/>
        <v>0</v>
      </c>
      <c r="AP80" s="142">
        <f t="shared" si="36"/>
        <v>0</v>
      </c>
      <c r="AQ80" s="142">
        <f t="shared" si="36"/>
        <v>0</v>
      </c>
      <c r="AR80" s="142">
        <f t="shared" si="36"/>
        <v>0</v>
      </c>
      <c r="AS80" s="142">
        <f t="shared" si="36"/>
        <v>0</v>
      </c>
      <c r="AT80" s="142">
        <f t="shared" si="36"/>
        <v>0</v>
      </c>
      <c r="AU80" s="142">
        <f t="shared" si="36"/>
        <v>0</v>
      </c>
      <c r="AV80" s="142">
        <f t="shared" si="36"/>
        <v>0</v>
      </c>
      <c r="AW80" s="142">
        <f t="shared" si="36"/>
        <v>0</v>
      </c>
      <c r="AX80" s="142">
        <f t="shared" si="36"/>
        <v>0</v>
      </c>
      <c r="AY80" s="142">
        <f t="shared" si="36"/>
        <v>0</v>
      </c>
      <c r="AZ80" s="142">
        <f t="shared" si="36"/>
        <v>0</v>
      </c>
      <c r="BA80" s="142">
        <f t="shared" si="36"/>
        <v>0</v>
      </c>
      <c r="BB80" s="521"/>
      <c r="BC80" s="219">
        <f t="shared" si="23"/>
        <v>1035.8</v>
      </c>
    </row>
    <row r="81" spans="1:55" ht="19.5" customHeight="1">
      <c r="A81" s="584"/>
      <c r="B81" s="504"/>
      <c r="C81" s="506"/>
      <c r="D81" s="154" t="s">
        <v>43</v>
      </c>
      <c r="E81" s="142">
        <f>E46</f>
        <v>5988</v>
      </c>
      <c r="F81" s="125">
        <f t="shared" si="22"/>
        <v>500</v>
      </c>
      <c r="G81" s="153">
        <f t="shared" si="20"/>
        <v>8.3500334001336007</v>
      </c>
      <c r="H81" s="426">
        <f>H46</f>
        <v>500</v>
      </c>
      <c r="I81" s="426">
        <f t="shared" ref="I81:BA81" si="37">I46</f>
        <v>500</v>
      </c>
      <c r="J81" s="426">
        <f t="shared" si="37"/>
        <v>0</v>
      </c>
      <c r="K81" s="142">
        <f t="shared" si="37"/>
        <v>804.40000000000009</v>
      </c>
      <c r="L81" s="142">
        <f t="shared" si="37"/>
        <v>0</v>
      </c>
      <c r="M81" s="142">
        <f t="shared" si="37"/>
        <v>0</v>
      </c>
      <c r="N81" s="142">
        <f t="shared" si="37"/>
        <v>971.4</v>
      </c>
      <c r="O81" s="142">
        <f t="shared" si="37"/>
        <v>0</v>
      </c>
      <c r="P81" s="142">
        <f t="shared" si="37"/>
        <v>0</v>
      </c>
      <c r="Q81" s="142">
        <f t="shared" si="37"/>
        <v>379.2</v>
      </c>
      <c r="R81" s="142">
        <f t="shared" si="37"/>
        <v>0</v>
      </c>
      <c r="S81" s="142">
        <f t="shared" si="37"/>
        <v>0</v>
      </c>
      <c r="T81" s="142">
        <f t="shared" si="37"/>
        <v>463.2</v>
      </c>
      <c r="U81" s="142">
        <f t="shared" si="37"/>
        <v>0</v>
      </c>
      <c r="V81" s="142">
        <f t="shared" si="37"/>
        <v>0</v>
      </c>
      <c r="W81" s="142">
        <f t="shared" si="37"/>
        <v>421.7</v>
      </c>
      <c r="X81" s="142">
        <f t="shared" si="37"/>
        <v>0</v>
      </c>
      <c r="Y81" s="142">
        <f t="shared" si="37"/>
        <v>0</v>
      </c>
      <c r="Z81" s="142">
        <f t="shared" si="37"/>
        <v>222.4</v>
      </c>
      <c r="AA81" s="142">
        <f t="shared" si="37"/>
        <v>0</v>
      </c>
      <c r="AB81" s="142">
        <f t="shared" si="37"/>
        <v>0</v>
      </c>
      <c r="AC81" s="142">
        <f t="shared" si="37"/>
        <v>0</v>
      </c>
      <c r="AD81" s="142">
        <f t="shared" si="37"/>
        <v>0</v>
      </c>
      <c r="AE81" s="142">
        <f t="shared" si="37"/>
        <v>447.9</v>
      </c>
      <c r="AF81" s="142">
        <f t="shared" si="37"/>
        <v>0</v>
      </c>
      <c r="AG81" s="142">
        <f t="shared" si="37"/>
        <v>0</v>
      </c>
      <c r="AH81" s="142">
        <f t="shared" si="37"/>
        <v>0</v>
      </c>
      <c r="AI81" s="142">
        <f t="shared" si="37"/>
        <v>0</v>
      </c>
      <c r="AJ81" s="142">
        <f t="shared" si="37"/>
        <v>534</v>
      </c>
      <c r="AK81" s="142">
        <f t="shared" si="37"/>
        <v>0</v>
      </c>
      <c r="AL81" s="142">
        <f t="shared" si="37"/>
        <v>0</v>
      </c>
      <c r="AM81" s="142">
        <f t="shared" si="37"/>
        <v>0</v>
      </c>
      <c r="AN81" s="142">
        <f t="shared" si="37"/>
        <v>0</v>
      </c>
      <c r="AO81" s="142">
        <f t="shared" si="37"/>
        <v>400</v>
      </c>
      <c r="AP81" s="142">
        <f t="shared" si="37"/>
        <v>0</v>
      </c>
      <c r="AQ81" s="142">
        <f t="shared" si="37"/>
        <v>0</v>
      </c>
      <c r="AR81" s="142">
        <f t="shared" si="37"/>
        <v>0</v>
      </c>
      <c r="AS81" s="142">
        <f t="shared" si="37"/>
        <v>0</v>
      </c>
      <c r="AT81" s="142">
        <f t="shared" si="37"/>
        <v>443.6</v>
      </c>
      <c r="AU81" s="142">
        <f t="shared" si="37"/>
        <v>0</v>
      </c>
      <c r="AV81" s="142">
        <f t="shared" si="37"/>
        <v>0</v>
      </c>
      <c r="AW81" s="142">
        <f t="shared" si="37"/>
        <v>0</v>
      </c>
      <c r="AX81" s="142">
        <f t="shared" si="37"/>
        <v>0</v>
      </c>
      <c r="AY81" s="142">
        <f t="shared" si="37"/>
        <v>400.2</v>
      </c>
      <c r="AZ81" s="142">
        <f t="shared" si="37"/>
        <v>0</v>
      </c>
      <c r="BA81" s="142">
        <f t="shared" si="37"/>
        <v>0</v>
      </c>
      <c r="BB81" s="521"/>
      <c r="BC81" s="219">
        <f t="shared" si="23"/>
        <v>5988</v>
      </c>
    </row>
    <row r="82" spans="1:55" ht="34.950000000000003" customHeight="1">
      <c r="A82" s="584"/>
      <c r="B82" s="504"/>
      <c r="C82" s="506"/>
      <c r="D82" s="155"/>
      <c r="E82" s="142">
        <f t="shared" si="34"/>
        <v>0</v>
      </c>
      <c r="F82" s="125">
        <f t="shared" si="22"/>
        <v>0</v>
      </c>
      <c r="G82" s="153" t="e">
        <f t="shared" si="20"/>
        <v>#DIV/0!</v>
      </c>
      <c r="H82" s="426">
        <f t="shared" si="35"/>
        <v>0</v>
      </c>
      <c r="I82" s="422"/>
      <c r="J82" s="422"/>
      <c r="K82" s="143"/>
      <c r="L82" s="143"/>
      <c r="M82" s="143"/>
      <c r="N82" s="143"/>
      <c r="O82" s="143"/>
      <c r="P82" s="185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86"/>
      <c r="AB82" s="187"/>
      <c r="AC82" s="143"/>
      <c r="AD82" s="185"/>
      <c r="AE82" s="143"/>
      <c r="AF82" s="186"/>
      <c r="AG82" s="187"/>
      <c r="AH82" s="188"/>
      <c r="AI82" s="185"/>
      <c r="AJ82" s="143"/>
      <c r="AK82" s="186"/>
      <c r="AL82" s="187"/>
      <c r="AM82" s="188"/>
      <c r="AN82" s="185"/>
      <c r="AO82" s="143"/>
      <c r="AP82" s="186"/>
      <c r="AQ82" s="187"/>
      <c r="AR82" s="188"/>
      <c r="AS82" s="185"/>
      <c r="AT82" s="143"/>
      <c r="AU82" s="185"/>
      <c r="AV82" s="185"/>
      <c r="AW82" s="188"/>
      <c r="AX82" s="185"/>
      <c r="AY82" s="147"/>
      <c r="AZ82" s="143"/>
      <c r="BA82" s="185"/>
      <c r="BB82" s="521"/>
      <c r="BC82" s="219">
        <f t="shared" si="23"/>
        <v>0</v>
      </c>
    </row>
    <row r="83" spans="1:55" ht="34.950000000000003" customHeight="1">
      <c r="A83" s="583"/>
      <c r="B83" s="503" t="s">
        <v>278</v>
      </c>
      <c r="C83" s="505"/>
      <c r="D83" s="149" t="s">
        <v>41</v>
      </c>
      <c r="E83" s="142">
        <f>E84+E85+E86+E87</f>
        <v>7023.8</v>
      </c>
      <c r="F83" s="125">
        <f t="shared" si="22"/>
        <v>500</v>
      </c>
      <c r="G83" s="153">
        <f t="shared" si="20"/>
        <v>7.1186537202084343</v>
      </c>
      <c r="H83" s="426">
        <f t="shared" ref="H83:BA83" si="38">H84+H85+H86+H87</f>
        <v>500</v>
      </c>
      <c r="I83" s="426">
        <f t="shared" si="38"/>
        <v>500</v>
      </c>
      <c r="J83" s="426">
        <f t="shared" si="38"/>
        <v>0</v>
      </c>
      <c r="K83" s="142">
        <f t="shared" si="38"/>
        <v>804.40000000000009</v>
      </c>
      <c r="L83" s="142">
        <f t="shared" si="38"/>
        <v>0</v>
      </c>
      <c r="M83" s="142">
        <f t="shared" si="38"/>
        <v>0</v>
      </c>
      <c r="N83" s="142">
        <f t="shared" si="38"/>
        <v>1271.4000000000001</v>
      </c>
      <c r="O83" s="142">
        <f t="shared" si="38"/>
        <v>0</v>
      </c>
      <c r="P83" s="142">
        <f t="shared" si="38"/>
        <v>0</v>
      </c>
      <c r="Q83" s="142">
        <f t="shared" si="38"/>
        <v>379.2</v>
      </c>
      <c r="R83" s="142">
        <f t="shared" si="38"/>
        <v>0</v>
      </c>
      <c r="S83" s="142">
        <f t="shared" si="38"/>
        <v>0</v>
      </c>
      <c r="T83" s="142">
        <f t="shared" si="38"/>
        <v>1199</v>
      </c>
      <c r="U83" s="142">
        <f t="shared" si="38"/>
        <v>0</v>
      </c>
      <c r="V83" s="142">
        <f t="shared" si="38"/>
        <v>0</v>
      </c>
      <c r="W83" s="142">
        <f t="shared" si="38"/>
        <v>421.7</v>
      </c>
      <c r="X83" s="142">
        <f t="shared" si="38"/>
        <v>0</v>
      </c>
      <c r="Y83" s="142">
        <f t="shared" si="38"/>
        <v>0</v>
      </c>
      <c r="Z83" s="142">
        <f t="shared" si="38"/>
        <v>222.4</v>
      </c>
      <c r="AA83" s="142">
        <f t="shared" si="38"/>
        <v>0</v>
      </c>
      <c r="AB83" s="142">
        <f t="shared" si="38"/>
        <v>0</v>
      </c>
      <c r="AC83" s="142">
        <f t="shared" si="38"/>
        <v>0</v>
      </c>
      <c r="AD83" s="142">
        <f t="shared" si="38"/>
        <v>0</v>
      </c>
      <c r="AE83" s="142">
        <f t="shared" si="38"/>
        <v>447.9</v>
      </c>
      <c r="AF83" s="142">
        <f t="shared" si="38"/>
        <v>0</v>
      </c>
      <c r="AG83" s="142">
        <f t="shared" si="38"/>
        <v>0</v>
      </c>
      <c r="AH83" s="142">
        <f t="shared" si="38"/>
        <v>0</v>
      </c>
      <c r="AI83" s="142">
        <f t="shared" si="38"/>
        <v>0</v>
      </c>
      <c r="AJ83" s="142">
        <f t="shared" si="38"/>
        <v>534</v>
      </c>
      <c r="AK83" s="142">
        <f t="shared" si="38"/>
        <v>0</v>
      </c>
      <c r="AL83" s="142">
        <f t="shared" si="38"/>
        <v>0</v>
      </c>
      <c r="AM83" s="142">
        <f t="shared" si="38"/>
        <v>0</v>
      </c>
      <c r="AN83" s="142">
        <f t="shared" si="38"/>
        <v>0</v>
      </c>
      <c r="AO83" s="142">
        <f t="shared" si="38"/>
        <v>400</v>
      </c>
      <c r="AP83" s="142">
        <f t="shared" si="38"/>
        <v>0</v>
      </c>
      <c r="AQ83" s="142">
        <f t="shared" si="38"/>
        <v>0</v>
      </c>
      <c r="AR83" s="142">
        <f t="shared" si="38"/>
        <v>0</v>
      </c>
      <c r="AS83" s="142">
        <f t="shared" si="38"/>
        <v>0</v>
      </c>
      <c r="AT83" s="142">
        <f t="shared" si="38"/>
        <v>443.6</v>
      </c>
      <c r="AU83" s="142">
        <f t="shared" si="38"/>
        <v>0</v>
      </c>
      <c r="AV83" s="142">
        <f t="shared" si="38"/>
        <v>0</v>
      </c>
      <c r="AW83" s="142">
        <f t="shared" si="38"/>
        <v>0</v>
      </c>
      <c r="AX83" s="142">
        <f t="shared" si="38"/>
        <v>0</v>
      </c>
      <c r="AY83" s="142">
        <f t="shared" si="38"/>
        <v>400.2</v>
      </c>
      <c r="AZ83" s="142">
        <f t="shared" si="38"/>
        <v>0</v>
      </c>
      <c r="BA83" s="142">
        <f t="shared" si="38"/>
        <v>0</v>
      </c>
      <c r="BB83" s="520"/>
      <c r="BC83" s="219">
        <f t="shared" si="23"/>
        <v>7023.7999999999993</v>
      </c>
    </row>
    <row r="84" spans="1:55" ht="34.950000000000003" hidden="1" customHeight="1">
      <c r="A84" s="584"/>
      <c r="B84" s="504"/>
      <c r="C84" s="506"/>
      <c r="D84" s="151" t="s">
        <v>37</v>
      </c>
      <c r="E84" s="142"/>
      <c r="F84" s="125">
        <f t="shared" si="22"/>
        <v>0</v>
      </c>
      <c r="G84" s="153" t="e">
        <f t="shared" si="20"/>
        <v>#DIV/0!</v>
      </c>
      <c r="H84" s="426"/>
      <c r="I84" s="418"/>
      <c r="J84" s="418"/>
      <c r="K84" s="145"/>
      <c r="L84" s="145"/>
      <c r="M84" s="145"/>
      <c r="N84" s="145"/>
      <c r="O84" s="145"/>
      <c r="P84" s="181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82"/>
      <c r="AB84" s="183"/>
      <c r="AC84" s="145"/>
      <c r="AD84" s="181"/>
      <c r="AE84" s="145"/>
      <c r="AF84" s="182"/>
      <c r="AG84" s="183"/>
      <c r="AH84" s="184"/>
      <c r="AI84" s="181"/>
      <c r="AJ84" s="145"/>
      <c r="AK84" s="182"/>
      <c r="AL84" s="183"/>
      <c r="AM84" s="184"/>
      <c r="AN84" s="181"/>
      <c r="AO84" s="145"/>
      <c r="AP84" s="182"/>
      <c r="AQ84" s="183"/>
      <c r="AR84" s="184"/>
      <c r="AS84" s="181"/>
      <c r="AT84" s="145"/>
      <c r="AU84" s="181"/>
      <c r="AV84" s="181"/>
      <c r="AW84" s="184"/>
      <c r="AX84" s="181"/>
      <c r="AY84" s="152"/>
      <c r="AZ84" s="145"/>
      <c r="BA84" s="181"/>
      <c r="BB84" s="521"/>
      <c r="BC84" s="219">
        <f t="shared" si="23"/>
        <v>0</v>
      </c>
    </row>
    <row r="85" spans="1:55" ht="34.950000000000003" customHeight="1">
      <c r="A85" s="584"/>
      <c r="B85" s="504"/>
      <c r="C85" s="506"/>
      <c r="D85" s="151" t="s">
        <v>2</v>
      </c>
      <c r="E85" s="142">
        <f>E80</f>
        <v>1035.8</v>
      </c>
      <c r="F85" s="125">
        <f t="shared" si="22"/>
        <v>0</v>
      </c>
      <c r="G85" s="153">
        <f t="shared" si="20"/>
        <v>0</v>
      </c>
      <c r="H85" s="426">
        <f t="shared" ref="H85:BA85" si="39">H80</f>
        <v>0</v>
      </c>
      <c r="I85" s="426">
        <f t="shared" si="39"/>
        <v>0</v>
      </c>
      <c r="J85" s="426">
        <f t="shared" si="39"/>
        <v>0</v>
      </c>
      <c r="K85" s="142">
        <f t="shared" si="39"/>
        <v>0</v>
      </c>
      <c r="L85" s="142">
        <f t="shared" si="39"/>
        <v>0</v>
      </c>
      <c r="M85" s="142">
        <f t="shared" si="39"/>
        <v>0</v>
      </c>
      <c r="N85" s="142">
        <f t="shared" si="39"/>
        <v>300</v>
      </c>
      <c r="O85" s="142">
        <f t="shared" si="39"/>
        <v>0</v>
      </c>
      <c r="P85" s="142">
        <f t="shared" si="39"/>
        <v>0</v>
      </c>
      <c r="Q85" s="142">
        <f t="shared" si="39"/>
        <v>0</v>
      </c>
      <c r="R85" s="142">
        <f t="shared" si="39"/>
        <v>0</v>
      </c>
      <c r="S85" s="142">
        <f t="shared" si="39"/>
        <v>0</v>
      </c>
      <c r="T85" s="142">
        <f t="shared" si="39"/>
        <v>735.8</v>
      </c>
      <c r="U85" s="142">
        <f t="shared" si="39"/>
        <v>0</v>
      </c>
      <c r="V85" s="142">
        <f t="shared" si="39"/>
        <v>0</v>
      </c>
      <c r="W85" s="142">
        <f t="shared" si="39"/>
        <v>0</v>
      </c>
      <c r="X85" s="142">
        <f t="shared" si="39"/>
        <v>0</v>
      </c>
      <c r="Y85" s="142">
        <f t="shared" si="39"/>
        <v>0</v>
      </c>
      <c r="Z85" s="142">
        <f t="shared" si="39"/>
        <v>0</v>
      </c>
      <c r="AA85" s="142">
        <f t="shared" si="39"/>
        <v>0</v>
      </c>
      <c r="AB85" s="142">
        <f t="shared" si="39"/>
        <v>0</v>
      </c>
      <c r="AC85" s="142">
        <f t="shared" si="39"/>
        <v>0</v>
      </c>
      <c r="AD85" s="142">
        <f t="shared" si="39"/>
        <v>0</v>
      </c>
      <c r="AE85" s="142">
        <f t="shared" si="39"/>
        <v>0</v>
      </c>
      <c r="AF85" s="142">
        <f t="shared" si="39"/>
        <v>0</v>
      </c>
      <c r="AG85" s="142">
        <f t="shared" si="39"/>
        <v>0</v>
      </c>
      <c r="AH85" s="142">
        <f t="shared" si="39"/>
        <v>0</v>
      </c>
      <c r="AI85" s="142">
        <f t="shared" si="39"/>
        <v>0</v>
      </c>
      <c r="AJ85" s="142">
        <f t="shared" si="39"/>
        <v>0</v>
      </c>
      <c r="AK85" s="142">
        <f t="shared" si="39"/>
        <v>0</v>
      </c>
      <c r="AL85" s="142">
        <f t="shared" si="39"/>
        <v>0</v>
      </c>
      <c r="AM85" s="142">
        <f t="shared" si="39"/>
        <v>0</v>
      </c>
      <c r="AN85" s="142">
        <f t="shared" si="39"/>
        <v>0</v>
      </c>
      <c r="AO85" s="142">
        <f t="shared" si="39"/>
        <v>0</v>
      </c>
      <c r="AP85" s="142">
        <f t="shared" si="39"/>
        <v>0</v>
      </c>
      <c r="AQ85" s="142">
        <f t="shared" si="39"/>
        <v>0</v>
      </c>
      <c r="AR85" s="142">
        <f t="shared" si="39"/>
        <v>0</v>
      </c>
      <c r="AS85" s="142">
        <f t="shared" si="39"/>
        <v>0</v>
      </c>
      <c r="AT85" s="142">
        <f t="shared" si="39"/>
        <v>0</v>
      </c>
      <c r="AU85" s="142">
        <f t="shared" si="39"/>
        <v>0</v>
      </c>
      <c r="AV85" s="142">
        <f t="shared" si="39"/>
        <v>0</v>
      </c>
      <c r="AW85" s="142">
        <f t="shared" si="39"/>
        <v>0</v>
      </c>
      <c r="AX85" s="142">
        <f t="shared" si="39"/>
        <v>0</v>
      </c>
      <c r="AY85" s="142">
        <f t="shared" si="39"/>
        <v>0</v>
      </c>
      <c r="AZ85" s="142">
        <f t="shared" si="39"/>
        <v>0</v>
      </c>
      <c r="BA85" s="142">
        <f t="shared" si="39"/>
        <v>0</v>
      </c>
      <c r="BB85" s="521"/>
      <c r="BC85" s="219">
        <f t="shared" si="23"/>
        <v>1035.8</v>
      </c>
    </row>
    <row r="86" spans="1:55" ht="44.25" customHeight="1">
      <c r="A86" s="584"/>
      <c r="B86" s="504"/>
      <c r="C86" s="506"/>
      <c r="D86" s="154" t="s">
        <v>43</v>
      </c>
      <c r="E86" s="142">
        <f>E81</f>
        <v>5988</v>
      </c>
      <c r="F86" s="125">
        <f t="shared" si="22"/>
        <v>500</v>
      </c>
      <c r="G86" s="153">
        <f t="shared" si="20"/>
        <v>8.3500334001336007</v>
      </c>
      <c r="H86" s="426">
        <f>H81</f>
        <v>500</v>
      </c>
      <c r="I86" s="426">
        <f t="shared" ref="I86:BA86" si="40">I81</f>
        <v>500</v>
      </c>
      <c r="J86" s="426">
        <f t="shared" si="40"/>
        <v>0</v>
      </c>
      <c r="K86" s="142">
        <f t="shared" si="40"/>
        <v>804.40000000000009</v>
      </c>
      <c r="L86" s="142">
        <f t="shared" si="40"/>
        <v>0</v>
      </c>
      <c r="M86" s="142">
        <f t="shared" si="40"/>
        <v>0</v>
      </c>
      <c r="N86" s="142">
        <f t="shared" si="40"/>
        <v>971.4</v>
      </c>
      <c r="O86" s="142">
        <f t="shared" si="40"/>
        <v>0</v>
      </c>
      <c r="P86" s="142">
        <f t="shared" si="40"/>
        <v>0</v>
      </c>
      <c r="Q86" s="142">
        <f t="shared" si="40"/>
        <v>379.2</v>
      </c>
      <c r="R86" s="142">
        <f t="shared" si="40"/>
        <v>0</v>
      </c>
      <c r="S86" s="142">
        <f t="shared" si="40"/>
        <v>0</v>
      </c>
      <c r="T86" s="142">
        <f t="shared" si="40"/>
        <v>463.2</v>
      </c>
      <c r="U86" s="142">
        <f t="shared" si="40"/>
        <v>0</v>
      </c>
      <c r="V86" s="142">
        <f t="shared" si="40"/>
        <v>0</v>
      </c>
      <c r="W86" s="142">
        <f t="shared" si="40"/>
        <v>421.7</v>
      </c>
      <c r="X86" s="142">
        <f t="shared" si="40"/>
        <v>0</v>
      </c>
      <c r="Y86" s="142">
        <f t="shared" si="40"/>
        <v>0</v>
      </c>
      <c r="Z86" s="142">
        <f t="shared" si="40"/>
        <v>222.4</v>
      </c>
      <c r="AA86" s="142">
        <f t="shared" si="40"/>
        <v>0</v>
      </c>
      <c r="AB86" s="142">
        <f t="shared" si="40"/>
        <v>0</v>
      </c>
      <c r="AC86" s="142">
        <f t="shared" si="40"/>
        <v>0</v>
      </c>
      <c r="AD86" s="142">
        <f t="shared" si="40"/>
        <v>0</v>
      </c>
      <c r="AE86" s="142">
        <f t="shared" si="40"/>
        <v>447.9</v>
      </c>
      <c r="AF86" s="142">
        <f t="shared" si="40"/>
        <v>0</v>
      </c>
      <c r="AG86" s="142">
        <f t="shared" si="40"/>
        <v>0</v>
      </c>
      <c r="AH86" s="142">
        <f t="shared" si="40"/>
        <v>0</v>
      </c>
      <c r="AI86" s="142">
        <f t="shared" si="40"/>
        <v>0</v>
      </c>
      <c r="AJ86" s="142">
        <f t="shared" si="40"/>
        <v>534</v>
      </c>
      <c r="AK86" s="142">
        <f t="shared" si="40"/>
        <v>0</v>
      </c>
      <c r="AL86" s="142">
        <f t="shared" si="40"/>
        <v>0</v>
      </c>
      <c r="AM86" s="142">
        <f t="shared" si="40"/>
        <v>0</v>
      </c>
      <c r="AN86" s="142">
        <f t="shared" si="40"/>
        <v>0</v>
      </c>
      <c r="AO86" s="142">
        <f t="shared" si="40"/>
        <v>400</v>
      </c>
      <c r="AP86" s="142">
        <f t="shared" si="40"/>
        <v>0</v>
      </c>
      <c r="AQ86" s="142">
        <f t="shared" si="40"/>
        <v>0</v>
      </c>
      <c r="AR86" s="142">
        <f t="shared" si="40"/>
        <v>0</v>
      </c>
      <c r="AS86" s="142">
        <f t="shared" si="40"/>
        <v>0</v>
      </c>
      <c r="AT86" s="142">
        <f t="shared" si="40"/>
        <v>443.6</v>
      </c>
      <c r="AU86" s="142">
        <f t="shared" si="40"/>
        <v>0</v>
      </c>
      <c r="AV86" s="142">
        <f t="shared" si="40"/>
        <v>0</v>
      </c>
      <c r="AW86" s="142">
        <f t="shared" si="40"/>
        <v>0</v>
      </c>
      <c r="AX86" s="142">
        <f t="shared" si="40"/>
        <v>0</v>
      </c>
      <c r="AY86" s="142">
        <f t="shared" si="40"/>
        <v>400.2</v>
      </c>
      <c r="AZ86" s="142">
        <f t="shared" si="40"/>
        <v>0</v>
      </c>
      <c r="BA86" s="142">
        <f t="shared" si="40"/>
        <v>0</v>
      </c>
      <c r="BB86" s="521"/>
      <c r="BC86" s="219">
        <f t="shared" si="23"/>
        <v>5988</v>
      </c>
    </row>
    <row r="87" spans="1:55" ht="34.950000000000003" hidden="1" customHeight="1">
      <c r="A87" s="612"/>
      <c r="B87" s="640"/>
      <c r="C87" s="541"/>
      <c r="D87" s="155" t="s">
        <v>270</v>
      </c>
      <c r="E87" s="142"/>
      <c r="F87" s="143"/>
      <c r="G87" s="147"/>
      <c r="H87" s="426"/>
      <c r="I87" s="422"/>
      <c r="J87" s="422"/>
      <c r="K87" s="143"/>
      <c r="L87" s="143"/>
      <c r="M87" s="143"/>
      <c r="N87" s="143"/>
      <c r="O87" s="143"/>
      <c r="P87" s="185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86"/>
      <c r="AB87" s="187"/>
      <c r="AC87" s="143"/>
      <c r="AD87" s="185"/>
      <c r="AE87" s="143"/>
      <c r="AF87" s="186"/>
      <c r="AG87" s="187"/>
      <c r="AH87" s="188"/>
      <c r="AI87" s="185"/>
      <c r="AJ87" s="143"/>
      <c r="AK87" s="186"/>
      <c r="AL87" s="187"/>
      <c r="AM87" s="188"/>
      <c r="AN87" s="185"/>
      <c r="AO87" s="143"/>
      <c r="AP87" s="186"/>
      <c r="AQ87" s="187"/>
      <c r="AR87" s="188"/>
      <c r="AS87" s="185"/>
      <c r="AT87" s="143"/>
      <c r="AU87" s="185"/>
      <c r="AV87" s="185"/>
      <c r="AW87" s="188"/>
      <c r="AX87" s="185"/>
      <c r="AY87" s="147"/>
      <c r="AZ87" s="143"/>
      <c r="BA87" s="185"/>
      <c r="BB87" s="521"/>
      <c r="BC87" s="219">
        <f t="shared" si="23"/>
        <v>0</v>
      </c>
    </row>
    <row r="88" spans="1:55" ht="15.6">
      <c r="A88" s="535" t="s">
        <v>305</v>
      </c>
      <c r="B88" s="536"/>
      <c r="C88" s="536"/>
      <c r="D88" s="536"/>
      <c r="E88" s="536"/>
      <c r="F88" s="536"/>
      <c r="G88" s="536"/>
      <c r="H88" s="536"/>
      <c r="I88" s="536"/>
      <c r="J88" s="536"/>
      <c r="K88" s="536"/>
      <c r="L88" s="536"/>
      <c r="M88" s="536"/>
      <c r="N88" s="536"/>
      <c r="O88" s="536"/>
      <c r="P88" s="536"/>
      <c r="Q88" s="536"/>
      <c r="R88" s="536"/>
      <c r="S88" s="536"/>
      <c r="T88" s="536"/>
      <c r="U88" s="536"/>
      <c r="V88" s="536"/>
      <c r="W88" s="536"/>
      <c r="X88" s="536"/>
      <c r="Y88" s="536"/>
      <c r="Z88" s="536"/>
      <c r="AA88" s="536"/>
      <c r="AB88" s="536"/>
      <c r="AC88" s="536"/>
      <c r="AD88" s="536"/>
      <c r="AE88" s="536"/>
      <c r="AF88" s="536"/>
      <c r="AG88" s="536"/>
      <c r="AH88" s="536"/>
      <c r="AI88" s="536"/>
      <c r="AJ88" s="536"/>
      <c r="AK88" s="536"/>
      <c r="AL88" s="536"/>
      <c r="AM88" s="536"/>
      <c r="AN88" s="536"/>
      <c r="AO88" s="536"/>
      <c r="AP88" s="536"/>
      <c r="AQ88" s="536"/>
      <c r="AR88" s="536"/>
      <c r="AS88" s="536"/>
      <c r="AT88" s="536"/>
      <c r="AU88" s="536"/>
      <c r="AV88" s="536"/>
      <c r="AW88" s="536"/>
      <c r="AX88" s="536"/>
      <c r="AY88" s="536"/>
      <c r="AZ88" s="536"/>
      <c r="BA88" s="536"/>
      <c r="BB88" s="537"/>
      <c r="BC88" s="219">
        <f t="shared" si="23"/>
        <v>0</v>
      </c>
    </row>
    <row r="89" spans="1:55" ht="22.5" customHeight="1">
      <c r="A89" s="575" t="s">
        <v>306</v>
      </c>
      <c r="B89" s="528" t="s">
        <v>321</v>
      </c>
      <c r="C89" s="528" t="s">
        <v>317</v>
      </c>
      <c r="D89" s="339" t="s">
        <v>41</v>
      </c>
      <c r="E89" s="121">
        <f>H89+K89+N89+Q89+T89+W89+Z89+AE89+AJ89+AO89+AT89+AY89</f>
        <v>60196.799999999996</v>
      </c>
      <c r="F89" s="121">
        <f>I89+L89+O89+R89+U89+X89+AC89+AH89+AM89+AR89+AW89+AZ89</f>
        <v>3511.8</v>
      </c>
      <c r="G89" s="153">
        <f t="shared" ref="G89:G111" si="41">F89/E89*100</f>
        <v>5.8338649230523894</v>
      </c>
      <c r="H89" s="426">
        <f>H94++H99+H106</f>
        <v>3511.8</v>
      </c>
      <c r="I89" s="426">
        <f>I94++I99+I107</f>
        <v>3511.8</v>
      </c>
      <c r="J89" s="426">
        <f t="shared" ref="J89:BA89" si="42">J94++J99</f>
        <v>0</v>
      </c>
      <c r="K89" s="121">
        <f t="shared" si="42"/>
        <v>0</v>
      </c>
      <c r="L89" s="121">
        <f t="shared" si="42"/>
        <v>0</v>
      </c>
      <c r="M89" s="121">
        <f t="shared" si="42"/>
        <v>0</v>
      </c>
      <c r="N89" s="121">
        <f>N92</f>
        <v>6806.2</v>
      </c>
      <c r="O89" s="121">
        <f t="shared" si="42"/>
        <v>0</v>
      </c>
      <c r="P89" s="121">
        <f t="shared" si="42"/>
        <v>0</v>
      </c>
      <c r="Q89" s="142">
        <f t="shared" si="42"/>
        <v>0</v>
      </c>
      <c r="R89" s="142">
        <f t="shared" si="42"/>
        <v>0</v>
      </c>
      <c r="S89" s="142">
        <f t="shared" si="42"/>
        <v>0</v>
      </c>
      <c r="T89" s="142">
        <f t="shared" si="42"/>
        <v>0</v>
      </c>
      <c r="U89" s="142">
        <f t="shared" si="42"/>
        <v>0</v>
      </c>
      <c r="V89" s="142">
        <f t="shared" si="42"/>
        <v>0</v>
      </c>
      <c r="W89" s="142">
        <f t="shared" si="42"/>
        <v>0</v>
      </c>
      <c r="X89" s="142">
        <f t="shared" si="42"/>
        <v>0</v>
      </c>
      <c r="Y89" s="142">
        <f t="shared" si="42"/>
        <v>0</v>
      </c>
      <c r="Z89" s="121">
        <f t="shared" si="42"/>
        <v>0</v>
      </c>
      <c r="AA89" s="121">
        <f t="shared" si="42"/>
        <v>0</v>
      </c>
      <c r="AB89" s="121">
        <f t="shared" si="42"/>
        <v>0</v>
      </c>
      <c r="AC89" s="121">
        <f t="shared" si="42"/>
        <v>0</v>
      </c>
      <c r="AD89" s="121">
        <f t="shared" si="42"/>
        <v>0</v>
      </c>
      <c r="AE89" s="121">
        <f t="shared" si="42"/>
        <v>0</v>
      </c>
      <c r="AF89" s="121">
        <f t="shared" si="42"/>
        <v>0</v>
      </c>
      <c r="AG89" s="121">
        <f t="shared" si="42"/>
        <v>0</v>
      </c>
      <c r="AH89" s="121">
        <f t="shared" si="42"/>
        <v>0</v>
      </c>
      <c r="AI89" s="121">
        <f t="shared" si="42"/>
        <v>0</v>
      </c>
      <c r="AJ89" s="121">
        <f t="shared" si="42"/>
        <v>0</v>
      </c>
      <c r="AK89" s="121">
        <f t="shared" si="42"/>
        <v>0</v>
      </c>
      <c r="AL89" s="121">
        <f t="shared" si="42"/>
        <v>0</v>
      </c>
      <c r="AM89" s="121">
        <f t="shared" si="42"/>
        <v>0</v>
      </c>
      <c r="AN89" s="121">
        <f t="shared" si="42"/>
        <v>0</v>
      </c>
      <c r="AO89" s="121">
        <f t="shared" si="42"/>
        <v>49860.899999999994</v>
      </c>
      <c r="AP89" s="121">
        <f t="shared" si="42"/>
        <v>0</v>
      </c>
      <c r="AQ89" s="121">
        <f t="shared" si="42"/>
        <v>0</v>
      </c>
      <c r="AR89" s="121">
        <f t="shared" si="42"/>
        <v>0</v>
      </c>
      <c r="AS89" s="121">
        <f t="shared" si="42"/>
        <v>0</v>
      </c>
      <c r="AT89" s="121">
        <f t="shared" si="42"/>
        <v>0</v>
      </c>
      <c r="AU89" s="121">
        <f t="shared" si="42"/>
        <v>0</v>
      </c>
      <c r="AV89" s="121">
        <f t="shared" si="42"/>
        <v>0</v>
      </c>
      <c r="AW89" s="121">
        <f t="shared" si="42"/>
        <v>0</v>
      </c>
      <c r="AX89" s="121">
        <f t="shared" si="42"/>
        <v>0</v>
      </c>
      <c r="AY89" s="121">
        <f t="shared" si="42"/>
        <v>17.899999999999999</v>
      </c>
      <c r="AZ89" s="121">
        <f t="shared" si="42"/>
        <v>0</v>
      </c>
      <c r="BA89" s="121">
        <f t="shared" si="42"/>
        <v>0</v>
      </c>
      <c r="BB89" s="538"/>
      <c r="BC89" s="219">
        <f t="shared" si="23"/>
        <v>60196.799999999996</v>
      </c>
    </row>
    <row r="90" spans="1:55" ht="36.75" hidden="1" customHeight="1">
      <c r="A90" s="576"/>
      <c r="B90" s="531"/>
      <c r="C90" s="531"/>
      <c r="D90" s="332" t="s">
        <v>37</v>
      </c>
      <c r="E90" s="121">
        <f t="shared" ref="E90:E91" si="43">H90+K90+N90+Q90+T90+W90+Z90+AE90+AJ90+AO90+AT90+AY90</f>
        <v>0</v>
      </c>
      <c r="F90" s="121">
        <f t="shared" ref="F90:F92" si="44">I90+L90+O90+R90+U90+X90+AC90+AH90+AM90+AR90+AW90+AZ90</f>
        <v>0</v>
      </c>
      <c r="G90" s="153" t="e">
        <f t="shared" si="41"/>
        <v>#DIV/0!</v>
      </c>
      <c r="H90" s="426">
        <f t="shared" ref="H90:H91" si="45">H95++H100</f>
        <v>0</v>
      </c>
      <c r="I90" s="418"/>
      <c r="J90" s="418"/>
      <c r="K90" s="122"/>
      <c r="L90" s="122"/>
      <c r="M90" s="122"/>
      <c r="N90" s="122"/>
      <c r="O90" s="122"/>
      <c r="P90" s="122"/>
      <c r="Q90" s="145"/>
      <c r="R90" s="145"/>
      <c r="S90" s="145"/>
      <c r="T90" s="145"/>
      <c r="U90" s="145"/>
      <c r="V90" s="145"/>
      <c r="W90" s="145"/>
      <c r="X90" s="145"/>
      <c r="Y90" s="145"/>
      <c r="Z90" s="122"/>
      <c r="AA90" s="158"/>
      <c r="AB90" s="159"/>
      <c r="AC90" s="172"/>
      <c r="AD90" s="157"/>
      <c r="AE90" s="157"/>
      <c r="AF90" s="158"/>
      <c r="AG90" s="159"/>
      <c r="AH90" s="172"/>
      <c r="AI90" s="122"/>
      <c r="AJ90" s="157"/>
      <c r="AK90" s="158"/>
      <c r="AL90" s="159"/>
      <c r="AM90" s="172"/>
      <c r="AN90" s="122"/>
      <c r="AO90" s="172"/>
      <c r="AP90" s="158"/>
      <c r="AQ90" s="159"/>
      <c r="AR90" s="172"/>
      <c r="AS90" s="122"/>
      <c r="AT90" s="172"/>
      <c r="AU90" s="167"/>
      <c r="AV90" s="166"/>
      <c r="AW90" s="172"/>
      <c r="AX90" s="122"/>
      <c r="AY90" s="172"/>
      <c r="AZ90" s="122"/>
      <c r="BA90" s="122"/>
      <c r="BB90" s="539"/>
      <c r="BC90" s="219">
        <f t="shared" si="23"/>
        <v>0</v>
      </c>
    </row>
    <row r="91" spans="1:55" ht="35.4" hidden="1" customHeight="1">
      <c r="A91" s="576"/>
      <c r="B91" s="531"/>
      <c r="C91" s="531"/>
      <c r="D91" s="332" t="s">
        <v>2</v>
      </c>
      <c r="E91" s="121">
        <f t="shared" si="43"/>
        <v>0</v>
      </c>
      <c r="F91" s="121">
        <f t="shared" si="44"/>
        <v>0</v>
      </c>
      <c r="G91" s="153" t="e">
        <f t="shared" si="41"/>
        <v>#DIV/0!</v>
      </c>
      <c r="H91" s="426">
        <f t="shared" si="45"/>
        <v>0</v>
      </c>
      <c r="I91" s="424"/>
      <c r="J91" s="424"/>
      <c r="K91" s="123"/>
      <c r="L91" s="123"/>
      <c r="M91" s="123"/>
      <c r="N91" s="123"/>
      <c r="O91" s="123"/>
      <c r="P91" s="123"/>
      <c r="Q91" s="148"/>
      <c r="R91" s="148"/>
      <c r="S91" s="148"/>
      <c r="T91" s="148"/>
      <c r="U91" s="148"/>
      <c r="V91" s="148"/>
      <c r="W91" s="148"/>
      <c r="X91" s="148"/>
      <c r="Y91" s="148"/>
      <c r="Z91" s="123"/>
      <c r="AA91" s="161"/>
      <c r="AB91" s="162"/>
      <c r="AC91" s="173"/>
      <c r="AD91" s="160"/>
      <c r="AE91" s="160"/>
      <c r="AF91" s="161"/>
      <c r="AG91" s="162"/>
      <c r="AH91" s="173"/>
      <c r="AI91" s="123"/>
      <c r="AJ91" s="160"/>
      <c r="AK91" s="161"/>
      <c r="AL91" s="162"/>
      <c r="AM91" s="173"/>
      <c r="AN91" s="123"/>
      <c r="AO91" s="173"/>
      <c r="AP91" s="161"/>
      <c r="AQ91" s="162"/>
      <c r="AR91" s="173"/>
      <c r="AS91" s="123"/>
      <c r="AT91" s="173"/>
      <c r="AU91" s="161"/>
      <c r="AV91" s="162"/>
      <c r="AW91" s="173"/>
      <c r="AX91" s="123"/>
      <c r="AY91" s="173"/>
      <c r="AZ91" s="123"/>
      <c r="BA91" s="123"/>
      <c r="BB91" s="539"/>
      <c r="BC91" s="219">
        <f t="shared" si="23"/>
        <v>0</v>
      </c>
    </row>
    <row r="92" spans="1:55" ht="22.5" customHeight="1">
      <c r="A92" s="576"/>
      <c r="B92" s="531"/>
      <c r="C92" s="531"/>
      <c r="D92" s="337" t="s">
        <v>43</v>
      </c>
      <c r="E92" s="121">
        <f>H92+K92+N92+Q92+T92+W92+Z92+AE92+AJ92+AO92+AT92+AY92</f>
        <v>60196.799999999996</v>
      </c>
      <c r="F92" s="121">
        <f t="shared" si="44"/>
        <v>3511.8</v>
      </c>
      <c r="G92" s="153">
        <f t="shared" si="41"/>
        <v>5.8338649230523894</v>
      </c>
      <c r="H92" s="426">
        <f>H97++H102+H106</f>
        <v>3511.8</v>
      </c>
      <c r="I92" s="426">
        <f>I97++I102+I106</f>
        <v>3511.8</v>
      </c>
      <c r="J92" s="424"/>
      <c r="K92" s="123"/>
      <c r="L92" s="123"/>
      <c r="M92" s="123"/>
      <c r="N92" s="123">
        <f>N104+N106</f>
        <v>6806.2</v>
      </c>
      <c r="O92" s="123"/>
      <c r="P92" s="123"/>
      <c r="Q92" s="148"/>
      <c r="R92" s="148"/>
      <c r="S92" s="148"/>
      <c r="T92" s="148"/>
      <c r="U92" s="148"/>
      <c r="V92" s="148"/>
      <c r="W92" s="148"/>
      <c r="X92" s="148"/>
      <c r="Y92" s="148"/>
      <c r="Z92" s="123"/>
      <c r="AA92" s="161"/>
      <c r="AB92" s="162"/>
      <c r="AC92" s="173"/>
      <c r="AD92" s="160"/>
      <c r="AE92" s="160"/>
      <c r="AF92" s="161"/>
      <c r="AG92" s="162"/>
      <c r="AH92" s="173"/>
      <c r="AI92" s="123"/>
      <c r="AJ92" s="160"/>
      <c r="AK92" s="161"/>
      <c r="AL92" s="162"/>
      <c r="AM92" s="173"/>
      <c r="AN92" s="123"/>
      <c r="AO92" s="173">
        <f>AO102</f>
        <v>49860.899999999994</v>
      </c>
      <c r="AP92" s="161"/>
      <c r="AQ92" s="162"/>
      <c r="AR92" s="173"/>
      <c r="AS92" s="123"/>
      <c r="AT92" s="173"/>
      <c r="AU92" s="169"/>
      <c r="AV92" s="168"/>
      <c r="AW92" s="173"/>
      <c r="AX92" s="123"/>
      <c r="AY92" s="173">
        <f>AY97</f>
        <v>17.899999999999999</v>
      </c>
      <c r="AZ92" s="123"/>
      <c r="BA92" s="123"/>
      <c r="BB92" s="539"/>
      <c r="BC92" s="219">
        <f t="shared" si="23"/>
        <v>60196.799999999996</v>
      </c>
    </row>
    <row r="93" spans="1:55" ht="38.4" customHeight="1">
      <c r="A93" s="576"/>
      <c r="B93" s="532"/>
      <c r="C93" s="532"/>
      <c r="D93" s="338"/>
      <c r="E93" s="121">
        <f t="shared" ref="E93" si="46">E98++E103</f>
        <v>0</v>
      </c>
      <c r="F93" s="121">
        <f t="shared" ref="F93:F111" si="47">I93+L93+O93+R93+U93+X93+AC93+AH93+AM93+AR93+AW93+AZ93</f>
        <v>0</v>
      </c>
      <c r="G93" s="153" t="e">
        <f t="shared" si="41"/>
        <v>#DIV/0!</v>
      </c>
      <c r="H93" s="426">
        <v>0</v>
      </c>
      <c r="I93" s="422"/>
      <c r="J93" s="422"/>
      <c r="K93" s="124"/>
      <c r="L93" s="124"/>
      <c r="M93" s="124"/>
      <c r="N93" s="124"/>
      <c r="O93" s="124"/>
      <c r="P93" s="124"/>
      <c r="Q93" s="143"/>
      <c r="R93" s="143"/>
      <c r="S93" s="143"/>
      <c r="T93" s="143"/>
      <c r="U93" s="143"/>
      <c r="V93" s="143"/>
      <c r="W93" s="143"/>
      <c r="X93" s="143"/>
      <c r="Y93" s="143"/>
      <c r="Z93" s="124"/>
      <c r="AA93" s="164"/>
      <c r="AB93" s="165"/>
      <c r="AC93" s="174"/>
      <c r="AD93" s="163"/>
      <c r="AE93" s="163"/>
      <c r="AF93" s="164"/>
      <c r="AG93" s="165"/>
      <c r="AH93" s="174"/>
      <c r="AI93" s="124"/>
      <c r="AJ93" s="163"/>
      <c r="AK93" s="164"/>
      <c r="AL93" s="165"/>
      <c r="AM93" s="174"/>
      <c r="AN93" s="124"/>
      <c r="AO93" s="174"/>
      <c r="AP93" s="164"/>
      <c r="AQ93" s="165"/>
      <c r="AR93" s="174"/>
      <c r="AS93" s="124"/>
      <c r="AT93" s="174"/>
      <c r="AU93" s="171"/>
      <c r="AV93" s="170"/>
      <c r="AW93" s="174"/>
      <c r="AX93" s="124"/>
      <c r="AY93" s="174"/>
      <c r="AZ93" s="124"/>
      <c r="BA93" s="124"/>
      <c r="BB93" s="539"/>
      <c r="BC93" s="219">
        <f t="shared" si="23"/>
        <v>0</v>
      </c>
    </row>
    <row r="94" spans="1:55" ht="22.5" customHeight="1">
      <c r="A94" s="577" t="s">
        <v>6</v>
      </c>
      <c r="B94" s="507" t="s">
        <v>307</v>
      </c>
      <c r="C94" s="507" t="s">
        <v>324</v>
      </c>
      <c r="D94" s="149" t="s">
        <v>41</v>
      </c>
      <c r="E94" s="142">
        <f>E95+E96+E98+E97</f>
        <v>17.899999999999999</v>
      </c>
      <c r="F94" s="142">
        <f t="shared" si="47"/>
        <v>0</v>
      </c>
      <c r="G94" s="153">
        <f t="shared" si="41"/>
        <v>0</v>
      </c>
      <c r="H94" s="426">
        <f t="shared" ref="H94:BA94" si="48">H95+H96+H98+H97</f>
        <v>0</v>
      </c>
      <c r="I94" s="426">
        <f t="shared" si="48"/>
        <v>0</v>
      </c>
      <c r="J94" s="426">
        <f t="shared" si="48"/>
        <v>0</v>
      </c>
      <c r="K94" s="142">
        <f t="shared" si="48"/>
        <v>0</v>
      </c>
      <c r="L94" s="142">
        <f t="shared" si="48"/>
        <v>0</v>
      </c>
      <c r="M94" s="142">
        <f t="shared" si="48"/>
        <v>0</v>
      </c>
      <c r="N94" s="142">
        <f t="shared" si="48"/>
        <v>0</v>
      </c>
      <c r="O94" s="142">
        <f t="shared" si="48"/>
        <v>0</v>
      </c>
      <c r="P94" s="142">
        <f t="shared" si="48"/>
        <v>0</v>
      </c>
      <c r="Q94" s="142">
        <f t="shared" si="48"/>
        <v>0</v>
      </c>
      <c r="R94" s="142">
        <f t="shared" si="48"/>
        <v>0</v>
      </c>
      <c r="S94" s="142">
        <f t="shared" si="48"/>
        <v>0</v>
      </c>
      <c r="T94" s="142">
        <f t="shared" si="48"/>
        <v>0</v>
      </c>
      <c r="U94" s="142">
        <f t="shared" si="48"/>
        <v>0</v>
      </c>
      <c r="V94" s="142">
        <f t="shared" si="48"/>
        <v>0</v>
      </c>
      <c r="W94" s="142">
        <f t="shared" si="48"/>
        <v>0</v>
      </c>
      <c r="X94" s="142">
        <f t="shared" si="48"/>
        <v>0</v>
      </c>
      <c r="Y94" s="142">
        <f t="shared" si="48"/>
        <v>0</v>
      </c>
      <c r="Z94" s="142">
        <f t="shared" si="48"/>
        <v>0</v>
      </c>
      <c r="AA94" s="142">
        <f t="shared" si="48"/>
        <v>0</v>
      </c>
      <c r="AB94" s="142">
        <f t="shared" si="48"/>
        <v>0</v>
      </c>
      <c r="AC94" s="142">
        <f t="shared" si="48"/>
        <v>0</v>
      </c>
      <c r="AD94" s="142">
        <f t="shared" si="48"/>
        <v>0</v>
      </c>
      <c r="AE94" s="142">
        <f t="shared" si="48"/>
        <v>0</v>
      </c>
      <c r="AF94" s="142">
        <f t="shared" si="48"/>
        <v>0</v>
      </c>
      <c r="AG94" s="142">
        <f t="shared" si="48"/>
        <v>0</v>
      </c>
      <c r="AH94" s="142">
        <f t="shared" si="48"/>
        <v>0</v>
      </c>
      <c r="AI94" s="142">
        <f t="shared" si="48"/>
        <v>0</v>
      </c>
      <c r="AJ94" s="142">
        <f t="shared" si="48"/>
        <v>0</v>
      </c>
      <c r="AK94" s="142">
        <f t="shared" si="48"/>
        <v>0</v>
      </c>
      <c r="AL94" s="142">
        <f t="shared" si="48"/>
        <v>0</v>
      </c>
      <c r="AM94" s="142">
        <f t="shared" si="48"/>
        <v>0</v>
      </c>
      <c r="AN94" s="142">
        <f t="shared" si="48"/>
        <v>0</v>
      </c>
      <c r="AO94" s="142">
        <f t="shared" si="48"/>
        <v>0</v>
      </c>
      <c r="AP94" s="142">
        <f t="shared" si="48"/>
        <v>0</v>
      </c>
      <c r="AQ94" s="142">
        <f t="shared" si="48"/>
        <v>0</v>
      </c>
      <c r="AR94" s="142">
        <f t="shared" si="48"/>
        <v>0</v>
      </c>
      <c r="AS94" s="142">
        <f t="shared" si="48"/>
        <v>0</v>
      </c>
      <c r="AT94" s="142">
        <f t="shared" si="48"/>
        <v>0</v>
      </c>
      <c r="AU94" s="142">
        <f t="shared" si="48"/>
        <v>0</v>
      </c>
      <c r="AV94" s="142">
        <f t="shared" si="48"/>
        <v>0</v>
      </c>
      <c r="AW94" s="142">
        <f t="shared" si="48"/>
        <v>0</v>
      </c>
      <c r="AX94" s="142">
        <f t="shared" si="48"/>
        <v>0</v>
      </c>
      <c r="AY94" s="142">
        <f t="shared" si="48"/>
        <v>17.899999999999999</v>
      </c>
      <c r="AZ94" s="142">
        <f t="shared" si="48"/>
        <v>0</v>
      </c>
      <c r="BA94" s="142">
        <f t="shared" si="48"/>
        <v>0</v>
      </c>
      <c r="BB94" s="538"/>
      <c r="BC94" s="219">
        <f t="shared" si="23"/>
        <v>17.899999999999999</v>
      </c>
    </row>
    <row r="95" spans="1:55" ht="36.75" hidden="1" customHeight="1">
      <c r="A95" s="578"/>
      <c r="B95" s="508"/>
      <c r="C95" s="509"/>
      <c r="D95" s="151" t="s">
        <v>37</v>
      </c>
      <c r="E95" s="145"/>
      <c r="F95" s="142">
        <f t="shared" si="47"/>
        <v>0</v>
      </c>
      <c r="G95" s="153" t="e">
        <f t="shared" si="41"/>
        <v>#DIV/0!</v>
      </c>
      <c r="H95" s="418"/>
      <c r="I95" s="418"/>
      <c r="J95" s="418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82"/>
      <c r="AB95" s="221"/>
      <c r="AC95" s="222"/>
      <c r="AD95" s="184"/>
      <c r="AE95" s="184"/>
      <c r="AF95" s="182"/>
      <c r="AG95" s="221"/>
      <c r="AH95" s="222"/>
      <c r="AI95" s="145"/>
      <c r="AJ95" s="184"/>
      <c r="AK95" s="182"/>
      <c r="AL95" s="221"/>
      <c r="AM95" s="222"/>
      <c r="AN95" s="145"/>
      <c r="AO95" s="222"/>
      <c r="AP95" s="182"/>
      <c r="AQ95" s="221"/>
      <c r="AR95" s="222"/>
      <c r="AS95" s="145"/>
      <c r="AT95" s="222"/>
      <c r="AU95" s="181"/>
      <c r="AV95" s="183"/>
      <c r="AW95" s="222"/>
      <c r="AX95" s="145"/>
      <c r="AY95" s="222"/>
      <c r="AZ95" s="145"/>
      <c r="BA95" s="145"/>
      <c r="BB95" s="539"/>
      <c r="BC95" s="219">
        <f t="shared" si="23"/>
        <v>0</v>
      </c>
    </row>
    <row r="96" spans="1:55" ht="32.4" hidden="1" customHeight="1">
      <c r="A96" s="578"/>
      <c r="B96" s="508"/>
      <c r="C96" s="509"/>
      <c r="D96" s="151" t="s">
        <v>2</v>
      </c>
      <c r="E96" s="148"/>
      <c r="F96" s="142">
        <f t="shared" si="47"/>
        <v>0</v>
      </c>
      <c r="G96" s="153" t="e">
        <f t="shared" si="41"/>
        <v>#DIV/0!</v>
      </c>
      <c r="H96" s="424"/>
      <c r="I96" s="424"/>
      <c r="J96" s="424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229"/>
      <c r="AB96" s="230"/>
      <c r="AC96" s="232"/>
      <c r="AD96" s="228"/>
      <c r="AE96" s="228"/>
      <c r="AF96" s="229"/>
      <c r="AG96" s="230"/>
      <c r="AH96" s="232"/>
      <c r="AI96" s="148"/>
      <c r="AJ96" s="228"/>
      <c r="AK96" s="229"/>
      <c r="AL96" s="230"/>
      <c r="AM96" s="232"/>
      <c r="AN96" s="148"/>
      <c r="AO96" s="232"/>
      <c r="AP96" s="229"/>
      <c r="AQ96" s="230"/>
      <c r="AR96" s="232"/>
      <c r="AS96" s="148"/>
      <c r="AT96" s="232"/>
      <c r="AU96" s="229"/>
      <c r="AV96" s="230"/>
      <c r="AW96" s="232"/>
      <c r="AX96" s="148"/>
      <c r="AY96" s="232"/>
      <c r="AZ96" s="148"/>
      <c r="BA96" s="148"/>
      <c r="BB96" s="539"/>
      <c r="BC96" s="219">
        <f t="shared" si="23"/>
        <v>0</v>
      </c>
    </row>
    <row r="97" spans="1:55" ht="71.25" customHeight="1">
      <c r="A97" s="578"/>
      <c r="B97" s="508"/>
      <c r="C97" s="509"/>
      <c r="D97" s="154" t="s">
        <v>43</v>
      </c>
      <c r="E97" s="148">
        <f>AY97</f>
        <v>17.899999999999999</v>
      </c>
      <c r="F97" s="142">
        <f t="shared" si="47"/>
        <v>0</v>
      </c>
      <c r="G97" s="153">
        <f t="shared" si="41"/>
        <v>0</v>
      </c>
      <c r="H97" s="424"/>
      <c r="I97" s="424"/>
      <c r="J97" s="424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229"/>
      <c r="AB97" s="230"/>
      <c r="AC97" s="232"/>
      <c r="AD97" s="228"/>
      <c r="AE97" s="228"/>
      <c r="AF97" s="229"/>
      <c r="AG97" s="230"/>
      <c r="AH97" s="232"/>
      <c r="AI97" s="148"/>
      <c r="AJ97" s="228"/>
      <c r="AK97" s="229"/>
      <c r="AL97" s="230"/>
      <c r="AM97" s="232"/>
      <c r="AN97" s="148"/>
      <c r="AO97" s="232"/>
      <c r="AP97" s="229"/>
      <c r="AQ97" s="230"/>
      <c r="AR97" s="232"/>
      <c r="AS97" s="148"/>
      <c r="AT97" s="232"/>
      <c r="AU97" s="270"/>
      <c r="AV97" s="231"/>
      <c r="AW97" s="232"/>
      <c r="AX97" s="148">
        <v>0</v>
      </c>
      <c r="AY97" s="232">
        <v>17.899999999999999</v>
      </c>
      <c r="AZ97" s="148"/>
      <c r="BA97" s="148"/>
      <c r="BB97" s="539"/>
      <c r="BC97" s="219">
        <f t="shared" si="23"/>
        <v>17.899999999999999</v>
      </c>
    </row>
    <row r="98" spans="1:55" ht="82.5" hidden="1" customHeight="1">
      <c r="A98" s="578"/>
      <c r="B98" s="540"/>
      <c r="C98" s="509"/>
      <c r="D98" s="155" t="s">
        <v>270</v>
      </c>
      <c r="E98" s="143"/>
      <c r="F98" s="142">
        <f t="shared" si="47"/>
        <v>0</v>
      </c>
      <c r="G98" s="153" t="e">
        <f t="shared" si="41"/>
        <v>#DIV/0!</v>
      </c>
      <c r="H98" s="422"/>
      <c r="I98" s="422"/>
      <c r="J98" s="422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86"/>
      <c r="AB98" s="223"/>
      <c r="AC98" s="224"/>
      <c r="AD98" s="188"/>
      <c r="AE98" s="188"/>
      <c r="AF98" s="186"/>
      <c r="AG98" s="223"/>
      <c r="AH98" s="224"/>
      <c r="AI98" s="143"/>
      <c r="AJ98" s="188"/>
      <c r="AK98" s="186"/>
      <c r="AL98" s="223"/>
      <c r="AM98" s="224"/>
      <c r="AN98" s="143"/>
      <c r="AO98" s="224"/>
      <c r="AP98" s="186"/>
      <c r="AQ98" s="223"/>
      <c r="AR98" s="224"/>
      <c r="AS98" s="143"/>
      <c r="AT98" s="224"/>
      <c r="AU98" s="185"/>
      <c r="AV98" s="187"/>
      <c r="AW98" s="224"/>
      <c r="AX98" s="143"/>
      <c r="AY98" s="224"/>
      <c r="AZ98" s="143"/>
      <c r="BA98" s="143"/>
      <c r="BB98" s="539"/>
      <c r="BC98" s="219">
        <f t="shared" si="23"/>
        <v>0</v>
      </c>
    </row>
    <row r="99" spans="1:55" ht="25.2" customHeight="1">
      <c r="A99" s="515" t="s">
        <v>308</v>
      </c>
      <c r="B99" s="507" t="s">
        <v>309</v>
      </c>
      <c r="C99" s="509"/>
      <c r="D99" s="149" t="s">
        <v>41</v>
      </c>
      <c r="E99" s="142">
        <f>H99+K99+N99+Q99+T99+W99+Z99+AE99+AJ99+AO99+AT99+AY99</f>
        <v>53360.7</v>
      </c>
      <c r="F99" s="142">
        <f t="shared" si="47"/>
        <v>3499.8</v>
      </c>
      <c r="G99" s="153">
        <f t="shared" si="41"/>
        <v>6.5587595365128273</v>
      </c>
      <c r="H99" s="431">
        <f t="shared" ref="H99:BA99" si="49">H100+H101+H102+H103</f>
        <v>3499.8</v>
      </c>
      <c r="I99" s="431">
        <f t="shared" si="49"/>
        <v>3499.8</v>
      </c>
      <c r="J99" s="431">
        <f t="shared" si="49"/>
        <v>0</v>
      </c>
      <c r="K99" s="144">
        <f t="shared" si="49"/>
        <v>0</v>
      </c>
      <c r="L99" s="144">
        <f t="shared" si="49"/>
        <v>0</v>
      </c>
      <c r="M99" s="144">
        <f t="shared" si="49"/>
        <v>0</v>
      </c>
      <c r="N99" s="144">
        <f t="shared" si="49"/>
        <v>0</v>
      </c>
      <c r="O99" s="144">
        <f t="shared" si="49"/>
        <v>0</v>
      </c>
      <c r="P99" s="144">
        <f t="shared" si="49"/>
        <v>0</v>
      </c>
      <c r="Q99" s="144">
        <f t="shared" si="49"/>
        <v>0</v>
      </c>
      <c r="R99" s="144">
        <f t="shared" si="49"/>
        <v>0</v>
      </c>
      <c r="S99" s="144">
        <f t="shared" si="49"/>
        <v>0</v>
      </c>
      <c r="T99" s="144">
        <f t="shared" si="49"/>
        <v>0</v>
      </c>
      <c r="U99" s="144">
        <f t="shared" si="49"/>
        <v>0</v>
      </c>
      <c r="V99" s="144">
        <f t="shared" si="49"/>
        <v>0</v>
      </c>
      <c r="W99" s="144">
        <f t="shared" si="49"/>
        <v>0</v>
      </c>
      <c r="X99" s="144">
        <f t="shared" si="49"/>
        <v>0</v>
      </c>
      <c r="Y99" s="144">
        <f t="shared" si="49"/>
        <v>0</v>
      </c>
      <c r="Z99" s="144">
        <f t="shared" si="49"/>
        <v>0</v>
      </c>
      <c r="AA99" s="144">
        <f t="shared" si="49"/>
        <v>0</v>
      </c>
      <c r="AB99" s="144">
        <f t="shared" si="49"/>
        <v>0</v>
      </c>
      <c r="AC99" s="144">
        <f t="shared" si="49"/>
        <v>0</v>
      </c>
      <c r="AD99" s="144">
        <f t="shared" si="49"/>
        <v>0</v>
      </c>
      <c r="AE99" s="144">
        <f t="shared" si="49"/>
        <v>0</v>
      </c>
      <c r="AF99" s="144">
        <f t="shared" si="49"/>
        <v>0</v>
      </c>
      <c r="AG99" s="144">
        <f t="shared" si="49"/>
        <v>0</v>
      </c>
      <c r="AH99" s="144">
        <f t="shared" si="49"/>
        <v>0</v>
      </c>
      <c r="AI99" s="144">
        <f t="shared" si="49"/>
        <v>0</v>
      </c>
      <c r="AJ99" s="144">
        <f t="shared" si="49"/>
        <v>0</v>
      </c>
      <c r="AK99" s="144">
        <f t="shared" si="49"/>
        <v>0</v>
      </c>
      <c r="AL99" s="144">
        <f t="shared" si="49"/>
        <v>0</v>
      </c>
      <c r="AM99" s="144">
        <f t="shared" si="49"/>
        <v>0</v>
      </c>
      <c r="AN99" s="144">
        <f t="shared" si="49"/>
        <v>0</v>
      </c>
      <c r="AO99" s="144">
        <f t="shared" si="49"/>
        <v>49860.899999999994</v>
      </c>
      <c r="AP99" s="144">
        <f t="shared" si="49"/>
        <v>0</v>
      </c>
      <c r="AQ99" s="144">
        <f t="shared" si="49"/>
        <v>0</v>
      </c>
      <c r="AR99" s="144">
        <f t="shared" si="49"/>
        <v>0</v>
      </c>
      <c r="AS99" s="144">
        <f t="shared" si="49"/>
        <v>0</v>
      </c>
      <c r="AT99" s="144">
        <f t="shared" si="49"/>
        <v>0</v>
      </c>
      <c r="AU99" s="144">
        <f t="shared" si="49"/>
        <v>0</v>
      </c>
      <c r="AV99" s="144">
        <f t="shared" si="49"/>
        <v>0</v>
      </c>
      <c r="AW99" s="144">
        <f t="shared" si="49"/>
        <v>0</v>
      </c>
      <c r="AX99" s="144">
        <f t="shared" si="49"/>
        <v>0</v>
      </c>
      <c r="AY99" s="144">
        <f t="shared" si="49"/>
        <v>0</v>
      </c>
      <c r="AZ99" s="144">
        <f t="shared" si="49"/>
        <v>0</v>
      </c>
      <c r="BA99" s="144">
        <f t="shared" si="49"/>
        <v>0</v>
      </c>
      <c r="BB99" s="282"/>
      <c r="BC99" s="219">
        <f t="shared" si="23"/>
        <v>53360.7</v>
      </c>
    </row>
    <row r="100" spans="1:55" ht="38.25" hidden="1" customHeight="1">
      <c r="A100" s="516"/>
      <c r="B100" s="508"/>
      <c r="C100" s="509"/>
      <c r="D100" s="151" t="s">
        <v>37</v>
      </c>
      <c r="E100" s="142">
        <f t="shared" ref="E100:E102" si="50">H100+K100+N100+Q100+T100+W100+Z100+AE100+AJ100+AO100+AT100+AY100</f>
        <v>0</v>
      </c>
      <c r="F100" s="142">
        <f t="shared" si="47"/>
        <v>0</v>
      </c>
      <c r="G100" s="153" t="e">
        <f t="shared" si="41"/>
        <v>#DIV/0!</v>
      </c>
      <c r="H100" s="422"/>
      <c r="I100" s="422"/>
      <c r="J100" s="422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85"/>
      <c r="V100" s="143"/>
      <c r="W100" s="143"/>
      <c r="X100" s="143"/>
      <c r="Y100" s="143"/>
      <c r="Z100" s="143"/>
      <c r="AA100" s="186"/>
      <c r="AB100" s="187"/>
      <c r="AC100" s="188"/>
      <c r="AD100" s="185"/>
      <c r="AE100" s="188"/>
      <c r="AF100" s="186"/>
      <c r="AG100" s="187"/>
      <c r="AH100" s="188"/>
      <c r="AI100" s="185"/>
      <c r="AJ100" s="188"/>
      <c r="AK100" s="186"/>
      <c r="AL100" s="187"/>
      <c r="AM100" s="224"/>
      <c r="AN100" s="143"/>
      <c r="AO100" s="188"/>
      <c r="AP100" s="186"/>
      <c r="AQ100" s="187"/>
      <c r="AR100" s="224"/>
      <c r="AS100" s="143"/>
      <c r="AT100" s="188"/>
      <c r="AU100" s="185"/>
      <c r="AV100" s="185"/>
      <c r="AW100" s="224"/>
      <c r="AX100" s="143"/>
      <c r="AY100" s="188"/>
      <c r="AZ100" s="188"/>
      <c r="BA100" s="143"/>
      <c r="BB100" s="282"/>
      <c r="BC100" s="219">
        <f t="shared" si="23"/>
        <v>0</v>
      </c>
    </row>
    <row r="101" spans="1:55" ht="39.75" hidden="1" customHeight="1">
      <c r="A101" s="516"/>
      <c r="B101" s="508"/>
      <c r="C101" s="509"/>
      <c r="D101" s="151" t="s">
        <v>2</v>
      </c>
      <c r="E101" s="142">
        <f t="shared" si="50"/>
        <v>0</v>
      </c>
      <c r="F101" s="142">
        <f t="shared" si="47"/>
        <v>0</v>
      </c>
      <c r="G101" s="153" t="e">
        <f t="shared" si="41"/>
        <v>#DIV/0!</v>
      </c>
      <c r="H101" s="422"/>
      <c r="I101" s="422"/>
      <c r="J101" s="422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85"/>
      <c r="V101" s="143"/>
      <c r="W101" s="143"/>
      <c r="X101" s="143"/>
      <c r="Y101" s="143"/>
      <c r="Z101" s="143"/>
      <c r="AA101" s="186"/>
      <c r="AB101" s="187"/>
      <c r="AC101" s="188"/>
      <c r="AD101" s="185"/>
      <c r="AE101" s="188"/>
      <c r="AF101" s="186"/>
      <c r="AG101" s="187"/>
      <c r="AH101" s="188"/>
      <c r="AI101" s="185"/>
      <c r="AJ101" s="188"/>
      <c r="AK101" s="186"/>
      <c r="AL101" s="187"/>
      <c r="AM101" s="224"/>
      <c r="AN101" s="143"/>
      <c r="AO101" s="188"/>
      <c r="AP101" s="186"/>
      <c r="AQ101" s="187"/>
      <c r="AR101" s="224"/>
      <c r="AS101" s="143"/>
      <c r="AT101" s="188"/>
      <c r="AU101" s="185"/>
      <c r="AV101" s="185"/>
      <c r="AW101" s="224"/>
      <c r="AX101" s="143"/>
      <c r="AY101" s="188"/>
      <c r="AZ101" s="188"/>
      <c r="BA101" s="143"/>
      <c r="BB101" s="282"/>
      <c r="BC101" s="219">
        <f t="shared" si="23"/>
        <v>0</v>
      </c>
    </row>
    <row r="102" spans="1:55" ht="25.2" customHeight="1">
      <c r="A102" s="516"/>
      <c r="B102" s="508"/>
      <c r="C102" s="509"/>
      <c r="D102" s="154" t="s">
        <v>43</v>
      </c>
      <c r="E102" s="142">
        <f t="shared" si="50"/>
        <v>53360.7</v>
      </c>
      <c r="F102" s="142">
        <f t="shared" si="47"/>
        <v>3499.8</v>
      </c>
      <c r="G102" s="153">
        <f t="shared" si="41"/>
        <v>6.5587595365128273</v>
      </c>
      <c r="H102" s="422">
        <v>3499.8</v>
      </c>
      <c r="I102" s="422">
        <v>3499.8</v>
      </c>
      <c r="J102" s="422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85"/>
      <c r="V102" s="143"/>
      <c r="W102" s="143"/>
      <c r="X102" s="143"/>
      <c r="Y102" s="143"/>
      <c r="Z102" s="143"/>
      <c r="AA102" s="186"/>
      <c r="AB102" s="187"/>
      <c r="AC102" s="188"/>
      <c r="AD102" s="185"/>
      <c r="AE102" s="188"/>
      <c r="AF102" s="186"/>
      <c r="AG102" s="187"/>
      <c r="AH102" s="188"/>
      <c r="AI102" s="185"/>
      <c r="AJ102" s="188"/>
      <c r="AK102" s="186"/>
      <c r="AL102" s="187"/>
      <c r="AM102" s="224"/>
      <c r="AN102" s="143"/>
      <c r="AO102" s="188">
        <f>9185.1+44175.6-3499.8</f>
        <v>49860.899999999994</v>
      </c>
      <c r="AP102" s="186"/>
      <c r="AQ102" s="187"/>
      <c r="AR102" s="224"/>
      <c r="AS102" s="143"/>
      <c r="AT102" s="188"/>
      <c r="AU102" s="185"/>
      <c r="AV102" s="185"/>
      <c r="AW102" s="224"/>
      <c r="AX102" s="143"/>
      <c r="AY102" s="188"/>
      <c r="AZ102" s="188"/>
      <c r="BA102" s="143"/>
      <c r="BB102" s="282"/>
      <c r="BC102" s="219">
        <f t="shared" si="23"/>
        <v>53360.7</v>
      </c>
    </row>
    <row r="103" spans="1:55" ht="37.5" customHeight="1">
      <c r="A103" s="517"/>
      <c r="B103" s="540"/>
      <c r="C103" s="509"/>
      <c r="D103" s="284"/>
      <c r="E103" s="143"/>
      <c r="F103" s="142">
        <f t="shared" si="47"/>
        <v>0</v>
      </c>
      <c r="G103" s="153" t="e">
        <f t="shared" si="41"/>
        <v>#DIV/0!</v>
      </c>
      <c r="H103" s="422"/>
      <c r="I103" s="422"/>
      <c r="J103" s="422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85"/>
      <c r="V103" s="143"/>
      <c r="W103" s="143"/>
      <c r="X103" s="143"/>
      <c r="Y103" s="143"/>
      <c r="Z103" s="143"/>
      <c r="AA103" s="186"/>
      <c r="AB103" s="187"/>
      <c r="AC103" s="188"/>
      <c r="AD103" s="185"/>
      <c r="AE103" s="188"/>
      <c r="AF103" s="186"/>
      <c r="AG103" s="187"/>
      <c r="AH103" s="188"/>
      <c r="AI103" s="185"/>
      <c r="AJ103" s="188"/>
      <c r="AK103" s="186"/>
      <c r="AL103" s="187"/>
      <c r="AM103" s="224"/>
      <c r="AN103" s="143"/>
      <c r="AO103" s="188"/>
      <c r="AP103" s="186"/>
      <c r="AQ103" s="187"/>
      <c r="AR103" s="224"/>
      <c r="AS103" s="143"/>
      <c r="AT103" s="188"/>
      <c r="AU103" s="185"/>
      <c r="AV103" s="185"/>
      <c r="AW103" s="224"/>
      <c r="AX103" s="143"/>
      <c r="AY103" s="188"/>
      <c r="AZ103" s="188"/>
      <c r="BA103" s="143"/>
      <c r="BB103" s="282"/>
      <c r="BC103" s="219">
        <f t="shared" si="23"/>
        <v>0</v>
      </c>
    </row>
    <row r="104" spans="1:55" ht="64.5" customHeight="1">
      <c r="A104" s="394" t="s">
        <v>363</v>
      </c>
      <c r="B104" s="507" t="s">
        <v>365</v>
      </c>
      <c r="C104" s="636"/>
      <c r="D104" s="149" t="s">
        <v>41</v>
      </c>
      <c r="E104" s="144">
        <f>N104</f>
        <v>1007.9</v>
      </c>
      <c r="F104" s="142">
        <f t="shared" si="47"/>
        <v>0</v>
      </c>
      <c r="G104" s="153">
        <f t="shared" si="41"/>
        <v>0</v>
      </c>
      <c r="H104" s="431"/>
      <c r="I104" s="431"/>
      <c r="J104" s="431"/>
      <c r="K104" s="144"/>
      <c r="L104" s="144"/>
      <c r="M104" s="144"/>
      <c r="N104" s="144">
        <f>N105</f>
        <v>1007.9</v>
      </c>
      <c r="O104" s="144"/>
      <c r="P104" s="143"/>
      <c r="Q104" s="143"/>
      <c r="R104" s="143"/>
      <c r="S104" s="143"/>
      <c r="T104" s="143"/>
      <c r="U104" s="185"/>
      <c r="V104" s="143"/>
      <c r="W104" s="143"/>
      <c r="X104" s="143"/>
      <c r="Y104" s="143"/>
      <c r="Z104" s="143"/>
      <c r="AA104" s="186"/>
      <c r="AB104" s="187"/>
      <c r="AC104" s="188"/>
      <c r="AD104" s="185"/>
      <c r="AE104" s="188"/>
      <c r="AF104" s="186"/>
      <c r="AG104" s="187"/>
      <c r="AH104" s="188"/>
      <c r="AI104" s="185"/>
      <c r="AJ104" s="188"/>
      <c r="AK104" s="186"/>
      <c r="AL104" s="187"/>
      <c r="AM104" s="224"/>
      <c r="AN104" s="143"/>
      <c r="AO104" s="188"/>
      <c r="AP104" s="186"/>
      <c r="AQ104" s="187"/>
      <c r="AR104" s="224"/>
      <c r="AS104" s="143"/>
      <c r="AT104" s="188"/>
      <c r="AU104" s="185"/>
      <c r="AV104" s="185"/>
      <c r="AW104" s="224"/>
      <c r="AX104" s="143"/>
      <c r="AY104" s="188"/>
      <c r="AZ104" s="188"/>
      <c r="BA104" s="143"/>
      <c r="BB104" s="393"/>
      <c r="BC104" s="219">
        <f t="shared" si="23"/>
        <v>1007.9</v>
      </c>
    </row>
    <row r="105" spans="1:55" s="404" customFormat="1" ht="37.5" customHeight="1">
      <c r="A105" s="395"/>
      <c r="B105" s="635"/>
      <c r="C105" s="636"/>
      <c r="D105" s="154" t="s">
        <v>335</v>
      </c>
      <c r="E105" s="145">
        <f>N105</f>
        <v>1007.9</v>
      </c>
      <c r="F105" s="142">
        <f t="shared" si="47"/>
        <v>0</v>
      </c>
      <c r="G105" s="153">
        <f t="shared" si="41"/>
        <v>0</v>
      </c>
      <c r="H105" s="418"/>
      <c r="I105" s="418"/>
      <c r="J105" s="418"/>
      <c r="K105" s="145"/>
      <c r="L105" s="145"/>
      <c r="M105" s="145"/>
      <c r="N105" s="145">
        <v>1007.9</v>
      </c>
      <c r="O105" s="145"/>
      <c r="P105" s="145"/>
      <c r="Q105" s="145"/>
      <c r="R105" s="145"/>
      <c r="S105" s="145"/>
      <c r="T105" s="145"/>
      <c r="U105" s="181"/>
      <c r="V105" s="145"/>
      <c r="W105" s="145"/>
      <c r="X105" s="145"/>
      <c r="Y105" s="145"/>
      <c r="Z105" s="145"/>
      <c r="AA105" s="182"/>
      <c r="AB105" s="183"/>
      <c r="AC105" s="184"/>
      <c r="AD105" s="181"/>
      <c r="AE105" s="184"/>
      <c r="AF105" s="182"/>
      <c r="AG105" s="183"/>
      <c r="AH105" s="184"/>
      <c r="AI105" s="181"/>
      <c r="AJ105" s="184"/>
      <c r="AK105" s="182"/>
      <c r="AL105" s="183"/>
      <c r="AM105" s="222"/>
      <c r="AN105" s="145"/>
      <c r="AO105" s="184"/>
      <c r="AP105" s="182"/>
      <c r="AQ105" s="183"/>
      <c r="AR105" s="222"/>
      <c r="AS105" s="145"/>
      <c r="AT105" s="184"/>
      <c r="AU105" s="181"/>
      <c r="AV105" s="181"/>
      <c r="AW105" s="222"/>
      <c r="AX105" s="145"/>
      <c r="AY105" s="184"/>
      <c r="AZ105" s="184"/>
      <c r="BA105" s="145"/>
      <c r="BB105" s="403"/>
      <c r="BC105" s="219">
        <f t="shared" si="23"/>
        <v>1007.9</v>
      </c>
    </row>
    <row r="106" spans="1:55" ht="45.75" customHeight="1">
      <c r="A106" s="394" t="s">
        <v>364</v>
      </c>
      <c r="B106" s="507" t="s">
        <v>366</v>
      </c>
      <c r="C106" s="636"/>
      <c r="D106" s="149" t="s">
        <v>41</v>
      </c>
      <c r="E106" s="142">
        <f>H106+K106+N106+Q106+T106+W106+Z106+AE106+AJ106+AO106+AT106+AY106</f>
        <v>5810.3</v>
      </c>
      <c r="F106" s="142">
        <f t="shared" si="47"/>
        <v>12</v>
      </c>
      <c r="G106" s="153">
        <f t="shared" si="41"/>
        <v>0.20652978331583569</v>
      </c>
      <c r="H106" s="432">
        <f>H107</f>
        <v>12</v>
      </c>
      <c r="I106" s="432">
        <f>I107</f>
        <v>12</v>
      </c>
      <c r="J106" s="432"/>
      <c r="K106" s="405"/>
      <c r="L106" s="405"/>
      <c r="M106" s="405"/>
      <c r="N106" s="405">
        <f>N107</f>
        <v>5798.3</v>
      </c>
      <c r="O106" s="397"/>
      <c r="P106" s="397"/>
      <c r="Q106" s="397"/>
      <c r="R106" s="397"/>
      <c r="S106" s="397"/>
      <c r="T106" s="397"/>
      <c r="U106" s="401"/>
      <c r="V106" s="397"/>
      <c r="W106" s="397"/>
      <c r="X106" s="397"/>
      <c r="Y106" s="397"/>
      <c r="Z106" s="397"/>
      <c r="AA106" s="398"/>
      <c r="AB106" s="399"/>
      <c r="AC106" s="400"/>
      <c r="AD106" s="401"/>
      <c r="AE106" s="400"/>
      <c r="AF106" s="398"/>
      <c r="AG106" s="399"/>
      <c r="AH106" s="400"/>
      <c r="AI106" s="401"/>
      <c r="AJ106" s="400"/>
      <c r="AK106" s="398"/>
      <c r="AL106" s="399"/>
      <c r="AM106" s="402"/>
      <c r="AN106" s="397"/>
      <c r="AO106" s="400"/>
      <c r="AP106" s="398"/>
      <c r="AQ106" s="399"/>
      <c r="AR106" s="402"/>
      <c r="AS106" s="397"/>
      <c r="AT106" s="400"/>
      <c r="AU106" s="401"/>
      <c r="AV106" s="401"/>
      <c r="AW106" s="402"/>
      <c r="AX106" s="397"/>
      <c r="AY106" s="400"/>
      <c r="AZ106" s="400"/>
      <c r="BA106" s="397"/>
      <c r="BB106" s="393"/>
      <c r="BC106" s="219">
        <f t="shared" si="23"/>
        <v>5810.3</v>
      </c>
    </row>
    <row r="107" spans="1:55" ht="53.25" customHeight="1">
      <c r="A107" s="394"/>
      <c r="B107" s="637"/>
      <c r="C107" s="637"/>
      <c r="D107" s="154" t="s">
        <v>335</v>
      </c>
      <c r="E107" s="145">
        <f>H107+K107+N107+Q107+T107+W107+Z107+AE107+AJ107+AO107+AT107+AY107</f>
        <v>5810.3</v>
      </c>
      <c r="F107" s="142">
        <f t="shared" si="47"/>
        <v>12</v>
      </c>
      <c r="G107" s="153">
        <f t="shared" si="41"/>
        <v>0.20652978331583569</v>
      </c>
      <c r="H107" s="422">
        <v>12</v>
      </c>
      <c r="I107" s="422">
        <v>12</v>
      </c>
      <c r="J107" s="422"/>
      <c r="K107" s="143"/>
      <c r="L107" s="143"/>
      <c r="M107" s="143"/>
      <c r="N107" s="143">
        <f>5810.3-12</f>
        <v>5798.3</v>
      </c>
      <c r="O107" s="143"/>
      <c r="P107" s="143"/>
      <c r="Q107" s="143"/>
      <c r="R107" s="143"/>
      <c r="S107" s="143"/>
      <c r="T107" s="143"/>
      <c r="U107" s="185"/>
      <c r="V107" s="143"/>
      <c r="W107" s="143"/>
      <c r="X107" s="143"/>
      <c r="Y107" s="143"/>
      <c r="Z107" s="143"/>
      <c r="AA107" s="186"/>
      <c r="AB107" s="187"/>
      <c r="AC107" s="188"/>
      <c r="AD107" s="185"/>
      <c r="AE107" s="188"/>
      <c r="AF107" s="186"/>
      <c r="AG107" s="187"/>
      <c r="AH107" s="188"/>
      <c r="AI107" s="185"/>
      <c r="AJ107" s="188"/>
      <c r="AK107" s="186"/>
      <c r="AL107" s="187"/>
      <c r="AM107" s="224"/>
      <c r="AN107" s="143"/>
      <c r="AO107" s="188"/>
      <c r="AP107" s="186"/>
      <c r="AQ107" s="187"/>
      <c r="AR107" s="224"/>
      <c r="AS107" s="143"/>
      <c r="AT107" s="188"/>
      <c r="AU107" s="185"/>
      <c r="AV107" s="185"/>
      <c r="AW107" s="224"/>
      <c r="AX107" s="143"/>
      <c r="AY107" s="188"/>
      <c r="AZ107" s="188"/>
      <c r="BA107" s="143"/>
      <c r="BB107" s="393"/>
      <c r="BC107" s="219">
        <f t="shared" si="23"/>
        <v>5810.3</v>
      </c>
    </row>
    <row r="108" spans="1:55" ht="21" customHeight="1">
      <c r="A108" s="577"/>
      <c r="B108" s="503" t="s">
        <v>310</v>
      </c>
      <c r="C108" s="505"/>
      <c r="D108" s="149" t="s">
        <v>41</v>
      </c>
      <c r="E108" s="142">
        <f>E89</f>
        <v>60196.799999999996</v>
      </c>
      <c r="F108" s="142">
        <f t="shared" si="47"/>
        <v>3511.8</v>
      </c>
      <c r="G108" s="153">
        <f t="shared" si="41"/>
        <v>5.8338649230523894</v>
      </c>
      <c r="H108" s="426">
        <f>H89</f>
        <v>3511.8</v>
      </c>
      <c r="I108" s="426">
        <f>I89</f>
        <v>3511.8</v>
      </c>
      <c r="J108" s="426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244"/>
      <c r="V108" s="142"/>
      <c r="W108" s="142"/>
      <c r="X108" s="142"/>
      <c r="Y108" s="142"/>
      <c r="Z108" s="142"/>
      <c r="AA108" s="240"/>
      <c r="AB108" s="242"/>
      <c r="AC108" s="239"/>
      <c r="AD108" s="244"/>
      <c r="AE108" s="142"/>
      <c r="AF108" s="240"/>
      <c r="AG108" s="242"/>
      <c r="AH108" s="239"/>
      <c r="AI108" s="244"/>
      <c r="AJ108" s="142"/>
      <c r="AK108" s="240"/>
      <c r="AL108" s="242"/>
      <c r="AM108" s="243"/>
      <c r="AN108" s="142"/>
      <c r="AO108" s="142"/>
      <c r="AP108" s="240"/>
      <c r="AQ108" s="242"/>
      <c r="AR108" s="243"/>
      <c r="AS108" s="142"/>
      <c r="AT108" s="142"/>
      <c r="AU108" s="244"/>
      <c r="AV108" s="244"/>
      <c r="AW108" s="243"/>
      <c r="AX108" s="142"/>
      <c r="AY108" s="142"/>
      <c r="AZ108" s="243"/>
      <c r="BA108" s="142"/>
      <c r="BB108" s="520"/>
      <c r="BC108" s="219">
        <f t="shared" si="23"/>
        <v>3511.8</v>
      </c>
    </row>
    <row r="109" spans="1:55" ht="31.2" hidden="1">
      <c r="A109" s="578"/>
      <c r="B109" s="504"/>
      <c r="C109" s="506"/>
      <c r="D109" s="151" t="s">
        <v>37</v>
      </c>
      <c r="E109" s="142">
        <f t="shared" ref="E109:E111" si="51">E90</f>
        <v>0</v>
      </c>
      <c r="F109" s="142">
        <f t="shared" si="47"/>
        <v>0</v>
      </c>
      <c r="G109" s="153" t="e">
        <f t="shared" si="41"/>
        <v>#DIV/0!</v>
      </c>
      <c r="H109" s="426">
        <f t="shared" ref="H109:W112" si="52">H90</f>
        <v>0</v>
      </c>
      <c r="I109" s="418"/>
      <c r="J109" s="418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81"/>
      <c r="V109" s="145"/>
      <c r="W109" s="145"/>
      <c r="X109" s="145"/>
      <c r="Y109" s="145"/>
      <c r="Z109" s="145"/>
      <c r="AA109" s="182"/>
      <c r="AB109" s="183"/>
      <c r="AC109" s="184"/>
      <c r="AD109" s="181"/>
      <c r="AE109" s="145"/>
      <c r="AF109" s="182"/>
      <c r="AG109" s="183"/>
      <c r="AH109" s="184"/>
      <c r="AI109" s="181"/>
      <c r="AJ109" s="145"/>
      <c r="AK109" s="182"/>
      <c r="AL109" s="183"/>
      <c r="AM109" s="222"/>
      <c r="AN109" s="145"/>
      <c r="AO109" s="145"/>
      <c r="AP109" s="182"/>
      <c r="AQ109" s="183"/>
      <c r="AR109" s="222"/>
      <c r="AS109" s="145"/>
      <c r="AT109" s="145"/>
      <c r="AU109" s="181"/>
      <c r="AV109" s="181"/>
      <c r="AW109" s="222"/>
      <c r="AX109" s="145"/>
      <c r="AY109" s="145"/>
      <c r="AZ109" s="222"/>
      <c r="BA109" s="145"/>
      <c r="BB109" s="521"/>
      <c r="BC109" s="219">
        <f t="shared" si="23"/>
        <v>0</v>
      </c>
    </row>
    <row r="110" spans="1:55" ht="33" hidden="1" customHeight="1">
      <c r="A110" s="578"/>
      <c r="B110" s="504"/>
      <c r="C110" s="506"/>
      <c r="D110" s="151" t="s">
        <v>2</v>
      </c>
      <c r="E110" s="142">
        <f t="shared" si="51"/>
        <v>0</v>
      </c>
      <c r="F110" s="142">
        <f t="shared" si="47"/>
        <v>0</v>
      </c>
      <c r="G110" s="153" t="e">
        <f t="shared" si="41"/>
        <v>#DIV/0!</v>
      </c>
      <c r="H110" s="426">
        <f t="shared" si="52"/>
        <v>0</v>
      </c>
      <c r="I110" s="424"/>
      <c r="J110" s="424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270"/>
      <c r="V110" s="148"/>
      <c r="W110" s="148"/>
      <c r="X110" s="148"/>
      <c r="Y110" s="148"/>
      <c r="Z110" s="148"/>
      <c r="AA110" s="229"/>
      <c r="AB110" s="231"/>
      <c r="AC110" s="228"/>
      <c r="AD110" s="270"/>
      <c r="AE110" s="148"/>
      <c r="AF110" s="229"/>
      <c r="AG110" s="231"/>
      <c r="AH110" s="228"/>
      <c r="AI110" s="270"/>
      <c r="AJ110" s="148"/>
      <c r="AK110" s="229"/>
      <c r="AL110" s="231"/>
      <c r="AM110" s="232"/>
      <c r="AN110" s="148"/>
      <c r="AO110" s="148"/>
      <c r="AP110" s="229"/>
      <c r="AQ110" s="231"/>
      <c r="AR110" s="232"/>
      <c r="AS110" s="148"/>
      <c r="AT110" s="148"/>
      <c r="AU110" s="270"/>
      <c r="AV110" s="270"/>
      <c r="AW110" s="232"/>
      <c r="AX110" s="148"/>
      <c r="AY110" s="148"/>
      <c r="AZ110" s="232"/>
      <c r="BA110" s="148"/>
      <c r="BB110" s="521"/>
      <c r="BC110" s="219">
        <f t="shared" si="23"/>
        <v>0</v>
      </c>
    </row>
    <row r="111" spans="1:55" ht="21" customHeight="1">
      <c r="A111" s="578"/>
      <c r="B111" s="504"/>
      <c r="C111" s="506"/>
      <c r="D111" s="154" t="s">
        <v>335</v>
      </c>
      <c r="E111" s="142">
        <f t="shared" si="51"/>
        <v>60196.799999999996</v>
      </c>
      <c r="F111" s="142">
        <f t="shared" si="47"/>
        <v>3511.8</v>
      </c>
      <c r="G111" s="153">
        <f t="shared" si="41"/>
        <v>5.8338649230523894</v>
      </c>
      <c r="H111" s="426">
        <f t="shared" si="52"/>
        <v>3511.8</v>
      </c>
      <c r="I111" s="426">
        <f t="shared" si="52"/>
        <v>3511.8</v>
      </c>
      <c r="J111" s="426">
        <f t="shared" si="52"/>
        <v>0</v>
      </c>
      <c r="K111" s="142">
        <f t="shared" si="52"/>
        <v>0</v>
      </c>
      <c r="L111" s="142">
        <f t="shared" si="52"/>
        <v>0</v>
      </c>
      <c r="M111" s="142">
        <f t="shared" si="52"/>
        <v>0</v>
      </c>
      <c r="N111" s="142">
        <f t="shared" si="52"/>
        <v>6806.2</v>
      </c>
      <c r="O111" s="142">
        <f t="shared" si="52"/>
        <v>0</v>
      </c>
      <c r="P111" s="142">
        <f t="shared" si="52"/>
        <v>0</v>
      </c>
      <c r="Q111" s="142">
        <f t="shared" si="52"/>
        <v>0</v>
      </c>
      <c r="R111" s="142">
        <f t="shared" si="52"/>
        <v>0</v>
      </c>
      <c r="S111" s="142">
        <f t="shared" si="52"/>
        <v>0</v>
      </c>
      <c r="T111" s="142">
        <f t="shared" si="52"/>
        <v>0</v>
      </c>
      <c r="U111" s="142">
        <f t="shared" si="52"/>
        <v>0</v>
      </c>
      <c r="V111" s="142">
        <f t="shared" si="52"/>
        <v>0</v>
      </c>
      <c r="W111" s="142">
        <f t="shared" si="52"/>
        <v>0</v>
      </c>
      <c r="X111" s="142">
        <f t="shared" ref="X111:BA111" si="53">X92</f>
        <v>0</v>
      </c>
      <c r="Y111" s="142">
        <f t="shared" si="53"/>
        <v>0</v>
      </c>
      <c r="Z111" s="142">
        <f t="shared" si="53"/>
        <v>0</v>
      </c>
      <c r="AA111" s="142">
        <f t="shared" si="53"/>
        <v>0</v>
      </c>
      <c r="AB111" s="142">
        <f t="shared" si="53"/>
        <v>0</v>
      </c>
      <c r="AC111" s="142">
        <f t="shared" si="53"/>
        <v>0</v>
      </c>
      <c r="AD111" s="142">
        <f t="shared" si="53"/>
        <v>0</v>
      </c>
      <c r="AE111" s="142">
        <f t="shared" si="53"/>
        <v>0</v>
      </c>
      <c r="AF111" s="142">
        <f t="shared" si="53"/>
        <v>0</v>
      </c>
      <c r="AG111" s="142">
        <f t="shared" si="53"/>
        <v>0</v>
      </c>
      <c r="AH111" s="142">
        <f t="shared" si="53"/>
        <v>0</v>
      </c>
      <c r="AI111" s="142">
        <f t="shared" si="53"/>
        <v>0</v>
      </c>
      <c r="AJ111" s="142">
        <f t="shared" si="53"/>
        <v>0</v>
      </c>
      <c r="AK111" s="142">
        <f t="shared" si="53"/>
        <v>0</v>
      </c>
      <c r="AL111" s="142">
        <f t="shared" si="53"/>
        <v>0</v>
      </c>
      <c r="AM111" s="142">
        <f t="shared" si="53"/>
        <v>0</v>
      </c>
      <c r="AN111" s="142">
        <f t="shared" si="53"/>
        <v>0</v>
      </c>
      <c r="AO111" s="142">
        <f t="shared" si="53"/>
        <v>49860.899999999994</v>
      </c>
      <c r="AP111" s="142">
        <f t="shared" si="53"/>
        <v>0</v>
      </c>
      <c r="AQ111" s="142">
        <f t="shared" si="53"/>
        <v>0</v>
      </c>
      <c r="AR111" s="142">
        <f t="shared" si="53"/>
        <v>0</v>
      </c>
      <c r="AS111" s="142">
        <f t="shared" si="53"/>
        <v>0</v>
      </c>
      <c r="AT111" s="142">
        <f t="shared" si="53"/>
        <v>0</v>
      </c>
      <c r="AU111" s="142">
        <f t="shared" si="53"/>
        <v>0</v>
      </c>
      <c r="AV111" s="142">
        <f t="shared" si="53"/>
        <v>0</v>
      </c>
      <c r="AW111" s="142">
        <f t="shared" si="53"/>
        <v>0</v>
      </c>
      <c r="AX111" s="142">
        <f t="shared" si="53"/>
        <v>0</v>
      </c>
      <c r="AY111" s="142">
        <f t="shared" si="53"/>
        <v>17.899999999999999</v>
      </c>
      <c r="AZ111" s="142">
        <f t="shared" si="53"/>
        <v>0</v>
      </c>
      <c r="BA111" s="142">
        <f t="shared" si="53"/>
        <v>0</v>
      </c>
      <c r="BB111" s="521"/>
      <c r="BC111" s="219">
        <f t="shared" si="23"/>
        <v>60196.799999999996</v>
      </c>
    </row>
    <row r="112" spans="1:55" ht="28.95" hidden="1" customHeight="1">
      <c r="A112" s="578"/>
      <c r="B112" s="504"/>
      <c r="C112" s="506"/>
      <c r="D112" s="155" t="s">
        <v>270</v>
      </c>
      <c r="E112" s="142">
        <f t="shared" ref="E112" si="54">E93</f>
        <v>0</v>
      </c>
      <c r="F112" s="143"/>
      <c r="G112" s="147"/>
      <c r="H112" s="426">
        <f t="shared" si="52"/>
        <v>0</v>
      </c>
      <c r="I112" s="422"/>
      <c r="J112" s="422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85"/>
      <c r="V112" s="143"/>
      <c r="W112" s="143"/>
      <c r="X112" s="143"/>
      <c r="Y112" s="143"/>
      <c r="Z112" s="143"/>
      <c r="AA112" s="186"/>
      <c r="AB112" s="187"/>
      <c r="AC112" s="188"/>
      <c r="AD112" s="185"/>
      <c r="AE112" s="143"/>
      <c r="AF112" s="186"/>
      <c r="AG112" s="187"/>
      <c r="AH112" s="188"/>
      <c r="AI112" s="185"/>
      <c r="AJ112" s="143"/>
      <c r="AK112" s="186"/>
      <c r="AL112" s="187"/>
      <c r="AM112" s="224"/>
      <c r="AN112" s="143"/>
      <c r="AO112" s="143"/>
      <c r="AP112" s="186"/>
      <c r="AQ112" s="187"/>
      <c r="AR112" s="224"/>
      <c r="AS112" s="143"/>
      <c r="AT112" s="143"/>
      <c r="AU112" s="185"/>
      <c r="AV112" s="185"/>
      <c r="AW112" s="224"/>
      <c r="AX112" s="143"/>
      <c r="AY112" s="143"/>
      <c r="AZ112" s="224"/>
      <c r="BA112" s="143"/>
      <c r="BB112" s="521"/>
      <c r="BC112" s="219">
        <f t="shared" ref="BC112:BC172" si="55">H112+K112+N112+Q112+T112+W112+Z112+AE112+AJ112+AO112+AT112+AY112</f>
        <v>0</v>
      </c>
    </row>
    <row r="113" spans="1:55" ht="28.95" hidden="1" customHeight="1">
      <c r="A113" s="285"/>
      <c r="B113" s="503" t="s">
        <v>278</v>
      </c>
      <c r="C113" s="505"/>
      <c r="D113" s="149" t="s">
        <v>41</v>
      </c>
      <c r="E113" s="143"/>
      <c r="F113" s="143"/>
      <c r="G113" s="147"/>
      <c r="H113" s="422"/>
      <c r="I113" s="422"/>
      <c r="J113" s="422"/>
      <c r="K113" s="143"/>
      <c r="L113" s="143"/>
      <c r="M113" s="143"/>
      <c r="N113" s="143"/>
      <c r="O113" s="143"/>
      <c r="P113" s="185"/>
      <c r="Q113" s="143"/>
      <c r="R113" s="143"/>
      <c r="S113" s="143"/>
      <c r="T113" s="143"/>
      <c r="U113" s="185"/>
      <c r="V113" s="143"/>
      <c r="W113" s="143"/>
      <c r="X113" s="143"/>
      <c r="Y113" s="143"/>
      <c r="Z113" s="143"/>
      <c r="AA113" s="186"/>
      <c r="AB113" s="187"/>
      <c r="AC113" s="188"/>
      <c r="AD113" s="185"/>
      <c r="AE113" s="143"/>
      <c r="AF113" s="186"/>
      <c r="AG113" s="187"/>
      <c r="AH113" s="188"/>
      <c r="AI113" s="185"/>
      <c r="AJ113" s="143"/>
      <c r="AK113" s="186"/>
      <c r="AL113" s="187"/>
      <c r="AM113" s="188"/>
      <c r="AN113" s="185"/>
      <c r="AO113" s="143"/>
      <c r="AP113" s="186"/>
      <c r="AQ113" s="187"/>
      <c r="AR113" s="188"/>
      <c r="AS113" s="185"/>
      <c r="AT113" s="143"/>
      <c r="AU113" s="185"/>
      <c r="AV113" s="185"/>
      <c r="AW113" s="188"/>
      <c r="AX113" s="185"/>
      <c r="AY113" s="147"/>
      <c r="AZ113" s="188"/>
      <c r="BA113" s="185"/>
      <c r="BB113" s="177"/>
      <c r="BC113" s="219">
        <f t="shared" si="55"/>
        <v>0</v>
      </c>
    </row>
    <row r="114" spans="1:55" ht="28.95" hidden="1" customHeight="1">
      <c r="A114" s="285"/>
      <c r="B114" s="504"/>
      <c r="C114" s="506"/>
      <c r="D114" s="151" t="s">
        <v>37</v>
      </c>
      <c r="E114" s="143"/>
      <c r="F114" s="143"/>
      <c r="G114" s="147"/>
      <c r="H114" s="422"/>
      <c r="I114" s="422"/>
      <c r="J114" s="422"/>
      <c r="K114" s="143"/>
      <c r="L114" s="143"/>
      <c r="M114" s="143"/>
      <c r="N114" s="143"/>
      <c r="O114" s="143"/>
      <c r="P114" s="185"/>
      <c r="Q114" s="143"/>
      <c r="R114" s="143"/>
      <c r="S114" s="143"/>
      <c r="T114" s="143"/>
      <c r="U114" s="185"/>
      <c r="V114" s="143"/>
      <c r="W114" s="143"/>
      <c r="X114" s="143"/>
      <c r="Y114" s="143"/>
      <c r="Z114" s="143"/>
      <c r="AA114" s="186"/>
      <c r="AB114" s="187"/>
      <c r="AC114" s="188"/>
      <c r="AD114" s="185"/>
      <c r="AE114" s="143"/>
      <c r="AF114" s="186"/>
      <c r="AG114" s="187"/>
      <c r="AH114" s="188"/>
      <c r="AI114" s="185"/>
      <c r="AJ114" s="143"/>
      <c r="AK114" s="186"/>
      <c r="AL114" s="187"/>
      <c r="AM114" s="188"/>
      <c r="AN114" s="185"/>
      <c r="AO114" s="143"/>
      <c r="AP114" s="186"/>
      <c r="AQ114" s="187"/>
      <c r="AR114" s="188"/>
      <c r="AS114" s="185"/>
      <c r="AT114" s="143"/>
      <c r="AU114" s="185"/>
      <c r="AV114" s="185"/>
      <c r="AW114" s="188"/>
      <c r="AX114" s="185"/>
      <c r="AY114" s="147"/>
      <c r="AZ114" s="188"/>
      <c r="BA114" s="185"/>
      <c r="BB114" s="177"/>
      <c r="BC114" s="219">
        <f t="shared" si="55"/>
        <v>0</v>
      </c>
    </row>
    <row r="115" spans="1:55" ht="28.95" hidden="1" customHeight="1">
      <c r="A115" s="285"/>
      <c r="B115" s="504"/>
      <c r="C115" s="506"/>
      <c r="D115" s="151" t="s">
        <v>2</v>
      </c>
      <c r="E115" s="143"/>
      <c r="F115" s="143"/>
      <c r="G115" s="147"/>
      <c r="H115" s="422"/>
      <c r="I115" s="422"/>
      <c r="J115" s="422"/>
      <c r="K115" s="143"/>
      <c r="L115" s="143"/>
      <c r="M115" s="143"/>
      <c r="N115" s="143"/>
      <c r="O115" s="143"/>
      <c r="P115" s="185"/>
      <c r="Q115" s="143"/>
      <c r="R115" s="143"/>
      <c r="S115" s="143"/>
      <c r="T115" s="143"/>
      <c r="U115" s="185"/>
      <c r="V115" s="143"/>
      <c r="W115" s="143"/>
      <c r="X115" s="143"/>
      <c r="Y115" s="143"/>
      <c r="Z115" s="143"/>
      <c r="AA115" s="186"/>
      <c r="AB115" s="187"/>
      <c r="AC115" s="188"/>
      <c r="AD115" s="185"/>
      <c r="AE115" s="143"/>
      <c r="AF115" s="186"/>
      <c r="AG115" s="187"/>
      <c r="AH115" s="188"/>
      <c r="AI115" s="185"/>
      <c r="AJ115" s="143"/>
      <c r="AK115" s="186"/>
      <c r="AL115" s="187"/>
      <c r="AM115" s="188"/>
      <c r="AN115" s="185"/>
      <c r="AO115" s="143"/>
      <c r="AP115" s="186"/>
      <c r="AQ115" s="187"/>
      <c r="AR115" s="188"/>
      <c r="AS115" s="185"/>
      <c r="AT115" s="143"/>
      <c r="AU115" s="185"/>
      <c r="AV115" s="185"/>
      <c r="AW115" s="188"/>
      <c r="AX115" s="185"/>
      <c r="AY115" s="147"/>
      <c r="AZ115" s="188"/>
      <c r="BA115" s="185"/>
      <c r="BB115" s="177"/>
      <c r="BC115" s="219">
        <f t="shared" si="55"/>
        <v>0</v>
      </c>
    </row>
    <row r="116" spans="1:55" ht="28.95" hidden="1" customHeight="1">
      <c r="A116" s="285"/>
      <c r="B116" s="504"/>
      <c r="C116" s="506"/>
      <c r="D116" s="154" t="s">
        <v>43</v>
      </c>
      <c r="E116" s="143"/>
      <c r="F116" s="143"/>
      <c r="G116" s="147"/>
      <c r="H116" s="422"/>
      <c r="I116" s="422"/>
      <c r="J116" s="422"/>
      <c r="K116" s="143"/>
      <c r="L116" s="143"/>
      <c r="M116" s="143"/>
      <c r="N116" s="143"/>
      <c r="O116" s="143"/>
      <c r="P116" s="185"/>
      <c r="Q116" s="143"/>
      <c r="R116" s="143"/>
      <c r="S116" s="143"/>
      <c r="T116" s="143"/>
      <c r="U116" s="185"/>
      <c r="V116" s="143"/>
      <c r="W116" s="143"/>
      <c r="X116" s="143"/>
      <c r="Y116" s="143"/>
      <c r="Z116" s="143"/>
      <c r="AA116" s="186"/>
      <c r="AB116" s="187"/>
      <c r="AC116" s="188"/>
      <c r="AD116" s="185"/>
      <c r="AE116" s="143"/>
      <c r="AF116" s="186"/>
      <c r="AG116" s="187"/>
      <c r="AH116" s="188"/>
      <c r="AI116" s="185"/>
      <c r="AJ116" s="143"/>
      <c r="AK116" s="186"/>
      <c r="AL116" s="187"/>
      <c r="AM116" s="188"/>
      <c r="AN116" s="185"/>
      <c r="AO116" s="143"/>
      <c r="AP116" s="186"/>
      <c r="AQ116" s="187"/>
      <c r="AR116" s="188"/>
      <c r="AS116" s="185"/>
      <c r="AT116" s="143"/>
      <c r="AU116" s="185"/>
      <c r="AV116" s="185"/>
      <c r="AW116" s="188"/>
      <c r="AX116" s="185"/>
      <c r="AY116" s="147"/>
      <c r="AZ116" s="188"/>
      <c r="BA116" s="185"/>
      <c r="BB116" s="177"/>
      <c r="BC116" s="219">
        <f t="shared" si="55"/>
        <v>0</v>
      </c>
    </row>
    <row r="117" spans="1:55" ht="28.95" hidden="1" customHeight="1">
      <c r="A117" s="285"/>
      <c r="B117" s="640"/>
      <c r="C117" s="541"/>
      <c r="D117" s="155" t="s">
        <v>270</v>
      </c>
      <c r="E117" s="143"/>
      <c r="F117" s="143"/>
      <c r="G117" s="147"/>
      <c r="H117" s="422"/>
      <c r="I117" s="422"/>
      <c r="J117" s="422"/>
      <c r="K117" s="143"/>
      <c r="L117" s="143"/>
      <c r="M117" s="143"/>
      <c r="N117" s="143"/>
      <c r="O117" s="143"/>
      <c r="P117" s="185"/>
      <c r="Q117" s="143"/>
      <c r="R117" s="143"/>
      <c r="S117" s="143"/>
      <c r="T117" s="143"/>
      <c r="U117" s="185"/>
      <c r="V117" s="143"/>
      <c r="W117" s="143"/>
      <c r="X117" s="143"/>
      <c r="Y117" s="143"/>
      <c r="Z117" s="143"/>
      <c r="AA117" s="186"/>
      <c r="AB117" s="187"/>
      <c r="AC117" s="188"/>
      <c r="AD117" s="185"/>
      <c r="AE117" s="143"/>
      <c r="AF117" s="186"/>
      <c r="AG117" s="187"/>
      <c r="AH117" s="188"/>
      <c r="AI117" s="185"/>
      <c r="AJ117" s="143"/>
      <c r="AK117" s="186"/>
      <c r="AL117" s="187"/>
      <c r="AM117" s="188"/>
      <c r="AN117" s="185"/>
      <c r="AO117" s="143"/>
      <c r="AP117" s="186"/>
      <c r="AQ117" s="187"/>
      <c r="AR117" s="188"/>
      <c r="AS117" s="185"/>
      <c r="AT117" s="143"/>
      <c r="AU117" s="185"/>
      <c r="AV117" s="185"/>
      <c r="AW117" s="188"/>
      <c r="AX117" s="185"/>
      <c r="AY117" s="147"/>
      <c r="AZ117" s="188"/>
      <c r="BA117" s="185"/>
      <c r="BB117" s="177"/>
      <c r="BC117" s="219">
        <f t="shared" si="55"/>
        <v>0</v>
      </c>
    </row>
    <row r="118" spans="1:55" ht="21.75" customHeight="1">
      <c r="A118" s="535" t="s">
        <v>311</v>
      </c>
      <c r="B118" s="536"/>
      <c r="C118" s="536"/>
      <c r="D118" s="536"/>
      <c r="E118" s="536"/>
      <c r="F118" s="536"/>
      <c r="G118" s="536"/>
      <c r="H118" s="536"/>
      <c r="I118" s="536"/>
      <c r="J118" s="536"/>
      <c r="K118" s="536"/>
      <c r="L118" s="536"/>
      <c r="M118" s="536"/>
      <c r="N118" s="536"/>
      <c r="O118" s="536"/>
      <c r="P118" s="536"/>
      <c r="Q118" s="536"/>
      <c r="R118" s="536"/>
      <c r="S118" s="536"/>
      <c r="T118" s="536"/>
      <c r="U118" s="536"/>
      <c r="V118" s="536"/>
      <c r="W118" s="536"/>
      <c r="X118" s="536"/>
      <c r="Y118" s="536"/>
      <c r="Z118" s="536"/>
      <c r="AA118" s="536"/>
      <c r="AB118" s="536"/>
      <c r="AC118" s="536"/>
      <c r="AD118" s="536"/>
      <c r="AE118" s="536"/>
      <c r="AF118" s="536"/>
      <c r="AG118" s="536"/>
      <c r="AH118" s="536"/>
      <c r="AI118" s="536"/>
      <c r="AJ118" s="536"/>
      <c r="AK118" s="536"/>
      <c r="AL118" s="536"/>
      <c r="AM118" s="536"/>
      <c r="AN118" s="536"/>
      <c r="AO118" s="536"/>
      <c r="AP118" s="536"/>
      <c r="AQ118" s="536"/>
      <c r="AR118" s="536"/>
      <c r="AS118" s="536"/>
      <c r="AT118" s="536"/>
      <c r="AU118" s="536"/>
      <c r="AV118" s="536"/>
      <c r="AW118" s="536"/>
      <c r="AX118" s="536"/>
      <c r="AY118" s="536"/>
      <c r="AZ118" s="536"/>
      <c r="BA118" s="536"/>
      <c r="BB118" s="537"/>
      <c r="BC118" s="219">
        <f t="shared" si="55"/>
        <v>0</v>
      </c>
    </row>
    <row r="119" spans="1:55" ht="28.95" customHeight="1">
      <c r="A119" s="525" t="s">
        <v>312</v>
      </c>
      <c r="B119" s="528" t="s">
        <v>322</v>
      </c>
      <c r="C119" s="528" t="s">
        <v>325</v>
      </c>
      <c r="D119" s="339" t="s">
        <v>41</v>
      </c>
      <c r="E119" s="121">
        <f>H119+K119+N119+Q119+T119+W119+Z119+AE119+AJ119+AO119+AT119+AY119</f>
        <v>142255.4</v>
      </c>
      <c r="F119" s="121">
        <f>I119+L119+O119+R119+U119+X119+AC119+AH119+AM119+AR119+AW119+AZ119</f>
        <v>7371.2999999999993</v>
      </c>
      <c r="G119" s="153">
        <f>F119/E119*100</f>
        <v>5.1817365105296522</v>
      </c>
      <c r="H119" s="426">
        <f>H124+H129+H134</f>
        <v>7371.2999999999993</v>
      </c>
      <c r="I119" s="426">
        <f t="shared" ref="I119:BA119" si="56">I124+I129+I134</f>
        <v>7371.2999999999993</v>
      </c>
      <c r="J119" s="426">
        <f t="shared" si="56"/>
        <v>0</v>
      </c>
      <c r="K119" s="121">
        <f t="shared" si="56"/>
        <v>13620.6</v>
      </c>
      <c r="L119" s="121">
        <f t="shared" si="56"/>
        <v>0</v>
      </c>
      <c r="M119" s="121">
        <f t="shared" si="56"/>
        <v>0</v>
      </c>
      <c r="N119" s="121">
        <f t="shared" si="56"/>
        <v>10648.9</v>
      </c>
      <c r="O119" s="121">
        <f t="shared" si="56"/>
        <v>0</v>
      </c>
      <c r="P119" s="121">
        <f t="shared" si="56"/>
        <v>0</v>
      </c>
      <c r="Q119" s="142">
        <f t="shared" si="56"/>
        <v>12312.6</v>
      </c>
      <c r="R119" s="142">
        <f t="shared" si="56"/>
        <v>0</v>
      </c>
      <c r="S119" s="142">
        <f t="shared" si="56"/>
        <v>0</v>
      </c>
      <c r="T119" s="142">
        <f t="shared" si="56"/>
        <v>12725.1</v>
      </c>
      <c r="U119" s="142">
        <f t="shared" si="56"/>
        <v>0</v>
      </c>
      <c r="V119" s="142">
        <f t="shared" si="56"/>
        <v>0</v>
      </c>
      <c r="W119" s="142">
        <f t="shared" si="56"/>
        <v>13112.5</v>
      </c>
      <c r="X119" s="142">
        <f t="shared" si="56"/>
        <v>0</v>
      </c>
      <c r="Y119" s="142">
        <f t="shared" si="56"/>
        <v>0</v>
      </c>
      <c r="Z119" s="121">
        <f t="shared" si="56"/>
        <v>11394</v>
      </c>
      <c r="AA119" s="121">
        <f t="shared" si="56"/>
        <v>0</v>
      </c>
      <c r="AB119" s="121">
        <f t="shared" si="56"/>
        <v>0</v>
      </c>
      <c r="AC119" s="121">
        <f t="shared" si="56"/>
        <v>0</v>
      </c>
      <c r="AD119" s="121">
        <f t="shared" si="56"/>
        <v>0</v>
      </c>
      <c r="AE119" s="121">
        <f t="shared" si="56"/>
        <v>11146.9</v>
      </c>
      <c r="AF119" s="121">
        <f t="shared" si="56"/>
        <v>0</v>
      </c>
      <c r="AG119" s="121">
        <f t="shared" si="56"/>
        <v>0</v>
      </c>
      <c r="AH119" s="121">
        <f t="shared" si="56"/>
        <v>0</v>
      </c>
      <c r="AI119" s="121">
        <f t="shared" si="56"/>
        <v>0</v>
      </c>
      <c r="AJ119" s="121">
        <f t="shared" si="56"/>
        <v>11377.4</v>
      </c>
      <c r="AK119" s="121">
        <f t="shared" si="56"/>
        <v>0</v>
      </c>
      <c r="AL119" s="121">
        <f t="shared" si="56"/>
        <v>0</v>
      </c>
      <c r="AM119" s="121">
        <f t="shared" si="56"/>
        <v>0</v>
      </c>
      <c r="AN119" s="121">
        <f t="shared" si="56"/>
        <v>0</v>
      </c>
      <c r="AO119" s="121">
        <f t="shared" si="56"/>
        <v>12585.899999999998</v>
      </c>
      <c r="AP119" s="121">
        <f t="shared" si="56"/>
        <v>0</v>
      </c>
      <c r="AQ119" s="121">
        <f t="shared" si="56"/>
        <v>0</v>
      </c>
      <c r="AR119" s="121">
        <f t="shared" si="56"/>
        <v>0</v>
      </c>
      <c r="AS119" s="121">
        <f t="shared" si="56"/>
        <v>0</v>
      </c>
      <c r="AT119" s="121">
        <f t="shared" si="56"/>
        <v>13474.3</v>
      </c>
      <c r="AU119" s="121">
        <f t="shared" si="56"/>
        <v>0</v>
      </c>
      <c r="AV119" s="121">
        <f t="shared" si="56"/>
        <v>0</v>
      </c>
      <c r="AW119" s="121">
        <f t="shared" si="56"/>
        <v>0</v>
      </c>
      <c r="AX119" s="121">
        <f t="shared" si="56"/>
        <v>0</v>
      </c>
      <c r="AY119" s="121">
        <f t="shared" si="56"/>
        <v>12485.9</v>
      </c>
      <c r="AZ119" s="121">
        <f t="shared" si="56"/>
        <v>0</v>
      </c>
      <c r="BA119" s="121">
        <f t="shared" si="56"/>
        <v>0</v>
      </c>
      <c r="BB119" s="520"/>
      <c r="BC119" s="219">
        <f t="shared" si="55"/>
        <v>142255.4</v>
      </c>
    </row>
    <row r="120" spans="1:55" ht="24.75" hidden="1" customHeight="1">
      <c r="A120" s="526"/>
      <c r="B120" s="529"/>
      <c r="C120" s="531"/>
      <c r="D120" s="332" t="s">
        <v>37</v>
      </c>
      <c r="E120" s="121">
        <f t="shared" ref="E120:E138" si="57">H120+K120+N120+Q120+T120+W120+Z120+AE120+AJ120+AO120+AT120+AY120</f>
        <v>0</v>
      </c>
      <c r="F120" s="121">
        <f t="shared" ref="F120:F143" si="58">I120+L120+O120+R120+U120+X120+AC120+AH120+AM120+AR120+AW120+AZ120</f>
        <v>0</v>
      </c>
      <c r="G120" s="153" t="e">
        <f t="shared" ref="G120:G143" si="59">F120/E120*100</f>
        <v>#DIV/0!</v>
      </c>
      <c r="H120" s="426">
        <f t="shared" ref="H120:W122" si="60">H125+H130+H135</f>
        <v>0</v>
      </c>
      <c r="I120" s="418"/>
      <c r="J120" s="418"/>
      <c r="K120" s="122"/>
      <c r="L120" s="122"/>
      <c r="M120" s="122"/>
      <c r="N120" s="122"/>
      <c r="O120" s="122"/>
      <c r="P120" s="167"/>
      <c r="Q120" s="145"/>
      <c r="R120" s="145"/>
      <c r="S120" s="145"/>
      <c r="T120" s="145"/>
      <c r="U120" s="145"/>
      <c r="V120" s="145"/>
      <c r="W120" s="145"/>
      <c r="X120" s="145"/>
      <c r="Y120" s="145"/>
      <c r="Z120" s="122"/>
      <c r="AA120" s="158"/>
      <c r="AB120" s="166"/>
      <c r="AC120" s="122"/>
      <c r="AD120" s="167"/>
      <c r="AE120" s="122"/>
      <c r="AF120" s="158"/>
      <c r="AG120" s="166"/>
      <c r="AH120" s="157"/>
      <c r="AI120" s="167"/>
      <c r="AJ120" s="122"/>
      <c r="AK120" s="158"/>
      <c r="AL120" s="166"/>
      <c r="AM120" s="157"/>
      <c r="AN120" s="167"/>
      <c r="AO120" s="122"/>
      <c r="AP120" s="158"/>
      <c r="AQ120" s="166"/>
      <c r="AR120" s="157"/>
      <c r="AS120" s="167"/>
      <c r="AT120" s="122"/>
      <c r="AU120" s="167"/>
      <c r="AV120" s="167"/>
      <c r="AW120" s="157"/>
      <c r="AX120" s="167"/>
      <c r="AY120" s="127"/>
      <c r="AZ120" s="122"/>
      <c r="BA120" s="167"/>
      <c r="BB120" s="521"/>
      <c r="BC120" s="219">
        <f t="shared" si="55"/>
        <v>0</v>
      </c>
    </row>
    <row r="121" spans="1:55" ht="35.25" hidden="1" customHeight="1">
      <c r="A121" s="526"/>
      <c r="B121" s="529"/>
      <c r="C121" s="531"/>
      <c r="D121" s="332" t="s">
        <v>2</v>
      </c>
      <c r="E121" s="121">
        <f t="shared" si="57"/>
        <v>0</v>
      </c>
      <c r="F121" s="121">
        <f t="shared" si="58"/>
        <v>0</v>
      </c>
      <c r="G121" s="153" t="e">
        <f t="shared" si="59"/>
        <v>#DIV/0!</v>
      </c>
      <c r="H121" s="426">
        <f t="shared" si="60"/>
        <v>0</v>
      </c>
      <c r="I121" s="433"/>
      <c r="J121" s="433"/>
      <c r="K121" s="123"/>
      <c r="L121" s="123"/>
      <c r="M121" s="123"/>
      <c r="N121" s="123"/>
      <c r="O121" s="123"/>
      <c r="P121" s="169"/>
      <c r="Q121" s="148"/>
      <c r="R121" s="148"/>
      <c r="S121" s="148"/>
      <c r="T121" s="148"/>
      <c r="U121" s="148"/>
      <c r="V121" s="148"/>
      <c r="W121" s="148"/>
      <c r="X121" s="148"/>
      <c r="Y121" s="148"/>
      <c r="Z121" s="123"/>
      <c r="AA121" s="161"/>
      <c r="AB121" s="168"/>
      <c r="AC121" s="123"/>
      <c r="AD121" s="169"/>
      <c r="AE121" s="123"/>
      <c r="AF121" s="161"/>
      <c r="AG121" s="168"/>
      <c r="AH121" s="160"/>
      <c r="AI121" s="169"/>
      <c r="AJ121" s="123"/>
      <c r="AK121" s="161"/>
      <c r="AL121" s="168"/>
      <c r="AM121" s="160"/>
      <c r="AN121" s="169"/>
      <c r="AO121" s="123"/>
      <c r="AP121" s="161"/>
      <c r="AQ121" s="168"/>
      <c r="AR121" s="160"/>
      <c r="AS121" s="169"/>
      <c r="AT121" s="123"/>
      <c r="AU121" s="161"/>
      <c r="AV121" s="169"/>
      <c r="AW121" s="160"/>
      <c r="AX121" s="169"/>
      <c r="AY121" s="128"/>
      <c r="AZ121" s="123"/>
      <c r="BA121" s="161"/>
      <c r="BB121" s="521"/>
      <c r="BC121" s="219">
        <f t="shared" si="55"/>
        <v>0</v>
      </c>
    </row>
    <row r="122" spans="1:55" ht="54.75" customHeight="1">
      <c r="A122" s="526"/>
      <c r="B122" s="529"/>
      <c r="C122" s="531"/>
      <c r="D122" s="337" t="s">
        <v>43</v>
      </c>
      <c r="E122" s="121">
        <f>H122+K122+N122+Q122+T122+W122+Z122+AE122+AJ122+AO122+AT122+AY122</f>
        <v>134890.4</v>
      </c>
      <c r="F122" s="121">
        <f t="shared" si="58"/>
        <v>7253.8</v>
      </c>
      <c r="G122" s="153">
        <f t="shared" si="59"/>
        <v>5.3775509598904003</v>
      </c>
      <c r="H122" s="426">
        <f t="shared" si="60"/>
        <v>7253.8</v>
      </c>
      <c r="I122" s="426">
        <f t="shared" si="60"/>
        <v>7253.8</v>
      </c>
      <c r="J122" s="426">
        <f t="shared" si="60"/>
        <v>0</v>
      </c>
      <c r="K122" s="121">
        <f t="shared" si="60"/>
        <v>13224.1</v>
      </c>
      <c r="L122" s="121">
        <f t="shared" si="60"/>
        <v>0</v>
      </c>
      <c r="M122" s="121">
        <f t="shared" si="60"/>
        <v>0</v>
      </c>
      <c r="N122" s="121">
        <f t="shared" si="60"/>
        <v>10353.9</v>
      </c>
      <c r="O122" s="121">
        <f t="shared" si="60"/>
        <v>0</v>
      </c>
      <c r="P122" s="121">
        <f t="shared" si="60"/>
        <v>0</v>
      </c>
      <c r="Q122" s="142">
        <f t="shared" si="60"/>
        <v>11917.6</v>
      </c>
      <c r="R122" s="142">
        <f t="shared" si="60"/>
        <v>0</v>
      </c>
      <c r="S122" s="142">
        <f t="shared" si="60"/>
        <v>0</v>
      </c>
      <c r="T122" s="142">
        <f t="shared" si="60"/>
        <v>12217.6</v>
      </c>
      <c r="U122" s="142">
        <f t="shared" si="60"/>
        <v>0</v>
      </c>
      <c r="V122" s="142">
        <f t="shared" si="60"/>
        <v>0</v>
      </c>
      <c r="W122" s="142">
        <f t="shared" si="60"/>
        <v>12417.5</v>
      </c>
      <c r="X122" s="142">
        <f t="shared" ref="X122:BA122" si="61">X127+X132+X137</f>
        <v>0</v>
      </c>
      <c r="Y122" s="142">
        <f t="shared" si="61"/>
        <v>0</v>
      </c>
      <c r="Z122" s="121">
        <f t="shared" si="61"/>
        <v>10699</v>
      </c>
      <c r="AA122" s="121">
        <f t="shared" si="61"/>
        <v>0</v>
      </c>
      <c r="AB122" s="121">
        <f t="shared" si="61"/>
        <v>0</v>
      </c>
      <c r="AC122" s="121">
        <f t="shared" si="61"/>
        <v>0</v>
      </c>
      <c r="AD122" s="121">
        <f t="shared" si="61"/>
        <v>0</v>
      </c>
      <c r="AE122" s="121">
        <f t="shared" si="61"/>
        <v>10451.9</v>
      </c>
      <c r="AF122" s="121">
        <f t="shared" si="61"/>
        <v>0</v>
      </c>
      <c r="AG122" s="121">
        <f t="shared" si="61"/>
        <v>0</v>
      </c>
      <c r="AH122" s="121">
        <f t="shared" si="61"/>
        <v>0</v>
      </c>
      <c r="AI122" s="121">
        <f t="shared" si="61"/>
        <v>0</v>
      </c>
      <c r="AJ122" s="121">
        <f t="shared" si="61"/>
        <v>10682.4</v>
      </c>
      <c r="AK122" s="121">
        <f t="shared" si="61"/>
        <v>0</v>
      </c>
      <c r="AL122" s="121">
        <f t="shared" si="61"/>
        <v>0</v>
      </c>
      <c r="AM122" s="121">
        <f t="shared" si="61"/>
        <v>0</v>
      </c>
      <c r="AN122" s="121">
        <f t="shared" si="61"/>
        <v>0</v>
      </c>
      <c r="AO122" s="121">
        <f t="shared" si="61"/>
        <v>11890.899999999998</v>
      </c>
      <c r="AP122" s="121">
        <f t="shared" si="61"/>
        <v>0</v>
      </c>
      <c r="AQ122" s="121">
        <f t="shared" si="61"/>
        <v>0</v>
      </c>
      <c r="AR122" s="121">
        <f t="shared" si="61"/>
        <v>0</v>
      </c>
      <c r="AS122" s="121">
        <f t="shared" si="61"/>
        <v>0</v>
      </c>
      <c r="AT122" s="121">
        <f t="shared" si="61"/>
        <v>11890.8</v>
      </c>
      <c r="AU122" s="121">
        <f t="shared" si="61"/>
        <v>0</v>
      </c>
      <c r="AV122" s="121">
        <f t="shared" si="61"/>
        <v>0</v>
      </c>
      <c r="AW122" s="121">
        <f t="shared" si="61"/>
        <v>0</v>
      </c>
      <c r="AX122" s="121">
        <f t="shared" si="61"/>
        <v>0</v>
      </c>
      <c r="AY122" s="121">
        <f t="shared" si="61"/>
        <v>11890.9</v>
      </c>
      <c r="AZ122" s="121">
        <f t="shared" si="61"/>
        <v>0</v>
      </c>
      <c r="BA122" s="121">
        <f t="shared" si="61"/>
        <v>0</v>
      </c>
      <c r="BB122" s="521"/>
      <c r="BC122" s="219">
        <f t="shared" si="55"/>
        <v>134890.4</v>
      </c>
    </row>
    <row r="123" spans="1:55" ht="62.25" customHeight="1">
      <c r="A123" s="527"/>
      <c r="B123" s="530"/>
      <c r="C123" s="532"/>
      <c r="D123" s="338" t="s">
        <v>367</v>
      </c>
      <c r="E123" s="121">
        <f>E128+E133+E138</f>
        <v>7365</v>
      </c>
      <c r="F123" s="121">
        <f t="shared" si="58"/>
        <v>117.5</v>
      </c>
      <c r="G123" s="153">
        <f t="shared" si="59"/>
        <v>1.5953835709436524</v>
      </c>
      <c r="H123" s="426">
        <f t="shared" ref="H123:BA123" si="62">H128+H133+H138</f>
        <v>117.5</v>
      </c>
      <c r="I123" s="426">
        <f t="shared" si="62"/>
        <v>117.5</v>
      </c>
      <c r="J123" s="426">
        <f t="shared" si="62"/>
        <v>0</v>
      </c>
      <c r="K123" s="121">
        <f t="shared" si="62"/>
        <v>396.49999999999994</v>
      </c>
      <c r="L123" s="121">
        <f t="shared" si="62"/>
        <v>0</v>
      </c>
      <c r="M123" s="121">
        <f t="shared" si="62"/>
        <v>0</v>
      </c>
      <c r="N123" s="121">
        <f t="shared" si="62"/>
        <v>295</v>
      </c>
      <c r="O123" s="121">
        <f t="shared" si="62"/>
        <v>0</v>
      </c>
      <c r="P123" s="121">
        <f t="shared" si="62"/>
        <v>0</v>
      </c>
      <c r="Q123" s="142">
        <f t="shared" si="62"/>
        <v>395</v>
      </c>
      <c r="R123" s="142">
        <f t="shared" si="62"/>
        <v>0</v>
      </c>
      <c r="S123" s="142">
        <f t="shared" si="62"/>
        <v>0</v>
      </c>
      <c r="T123" s="142">
        <f t="shared" si="62"/>
        <v>507.5</v>
      </c>
      <c r="U123" s="142">
        <f t="shared" si="62"/>
        <v>0</v>
      </c>
      <c r="V123" s="142">
        <f t="shared" si="62"/>
        <v>0</v>
      </c>
      <c r="W123" s="142">
        <f t="shared" si="62"/>
        <v>695</v>
      </c>
      <c r="X123" s="142">
        <f t="shared" si="62"/>
        <v>0</v>
      </c>
      <c r="Y123" s="142">
        <f t="shared" si="62"/>
        <v>0</v>
      </c>
      <c r="Z123" s="121">
        <f t="shared" si="62"/>
        <v>695</v>
      </c>
      <c r="AA123" s="121">
        <f t="shared" si="62"/>
        <v>0</v>
      </c>
      <c r="AB123" s="121">
        <f t="shared" si="62"/>
        <v>0</v>
      </c>
      <c r="AC123" s="121">
        <f t="shared" si="62"/>
        <v>0</v>
      </c>
      <c r="AD123" s="121">
        <f t="shared" si="62"/>
        <v>0</v>
      </c>
      <c r="AE123" s="121">
        <f t="shared" si="62"/>
        <v>695</v>
      </c>
      <c r="AF123" s="121">
        <f t="shared" si="62"/>
        <v>0</v>
      </c>
      <c r="AG123" s="121">
        <f t="shared" si="62"/>
        <v>0</v>
      </c>
      <c r="AH123" s="121">
        <f t="shared" si="62"/>
        <v>0</v>
      </c>
      <c r="AI123" s="121">
        <f t="shared" si="62"/>
        <v>0</v>
      </c>
      <c r="AJ123" s="121">
        <f t="shared" si="62"/>
        <v>695</v>
      </c>
      <c r="AK123" s="121">
        <f t="shared" si="62"/>
        <v>0</v>
      </c>
      <c r="AL123" s="121">
        <f t="shared" si="62"/>
        <v>0</v>
      </c>
      <c r="AM123" s="121">
        <f t="shared" si="62"/>
        <v>0</v>
      </c>
      <c r="AN123" s="121">
        <f t="shared" si="62"/>
        <v>0</v>
      </c>
      <c r="AO123" s="121">
        <f t="shared" si="62"/>
        <v>695</v>
      </c>
      <c r="AP123" s="121">
        <f t="shared" si="62"/>
        <v>0</v>
      </c>
      <c r="AQ123" s="121">
        <f t="shared" si="62"/>
        <v>0</v>
      </c>
      <c r="AR123" s="121">
        <f t="shared" si="62"/>
        <v>0</v>
      </c>
      <c r="AS123" s="121">
        <f t="shared" si="62"/>
        <v>0</v>
      </c>
      <c r="AT123" s="121">
        <f t="shared" si="62"/>
        <v>1583.5</v>
      </c>
      <c r="AU123" s="121">
        <f t="shared" si="62"/>
        <v>0</v>
      </c>
      <c r="AV123" s="121">
        <f t="shared" si="62"/>
        <v>0</v>
      </c>
      <c r="AW123" s="121">
        <f t="shared" si="62"/>
        <v>0</v>
      </c>
      <c r="AX123" s="121">
        <f t="shared" si="62"/>
        <v>0</v>
      </c>
      <c r="AY123" s="121">
        <f t="shared" si="62"/>
        <v>595</v>
      </c>
      <c r="AZ123" s="121">
        <f t="shared" si="62"/>
        <v>0</v>
      </c>
      <c r="BA123" s="121">
        <f t="shared" si="62"/>
        <v>0</v>
      </c>
      <c r="BB123" s="521"/>
      <c r="BC123" s="219">
        <f t="shared" si="55"/>
        <v>7365</v>
      </c>
    </row>
    <row r="124" spans="1:55" ht="28.95" customHeight="1">
      <c r="A124" s="515" t="s">
        <v>313</v>
      </c>
      <c r="B124" s="507" t="s">
        <v>368</v>
      </c>
      <c r="C124" s="511" t="s">
        <v>323</v>
      </c>
      <c r="D124" s="149" t="s">
        <v>41</v>
      </c>
      <c r="E124" s="142">
        <f t="shared" si="57"/>
        <v>101515.2</v>
      </c>
      <c r="F124" s="142">
        <f t="shared" si="58"/>
        <v>3680.9</v>
      </c>
      <c r="G124" s="153">
        <f t="shared" si="59"/>
        <v>3.6259594622283169</v>
      </c>
      <c r="H124" s="426">
        <f>H125+H126+H127+H128</f>
        <v>3680.9</v>
      </c>
      <c r="I124" s="426">
        <f t="shared" ref="I124:BA124" si="63">I125+I126+I127+I128</f>
        <v>3680.9</v>
      </c>
      <c r="J124" s="426">
        <f t="shared" si="63"/>
        <v>0</v>
      </c>
      <c r="K124" s="142">
        <f t="shared" si="63"/>
        <v>10071.1</v>
      </c>
      <c r="L124" s="142">
        <f t="shared" si="63"/>
        <v>0</v>
      </c>
      <c r="M124" s="142">
        <f t="shared" si="63"/>
        <v>0</v>
      </c>
      <c r="N124" s="142">
        <f t="shared" si="63"/>
        <v>6876</v>
      </c>
      <c r="O124" s="142">
        <f t="shared" si="63"/>
        <v>0</v>
      </c>
      <c r="P124" s="142">
        <f t="shared" si="63"/>
        <v>0</v>
      </c>
      <c r="Q124" s="142">
        <f t="shared" si="63"/>
        <v>9059.6</v>
      </c>
      <c r="R124" s="142">
        <f t="shared" si="63"/>
        <v>0</v>
      </c>
      <c r="S124" s="142">
        <f t="shared" si="63"/>
        <v>0</v>
      </c>
      <c r="T124" s="142">
        <f t="shared" si="63"/>
        <v>9359.6</v>
      </c>
      <c r="U124" s="142">
        <f t="shared" si="63"/>
        <v>0</v>
      </c>
      <c r="V124" s="142">
        <f t="shared" si="63"/>
        <v>0</v>
      </c>
      <c r="W124" s="142">
        <f t="shared" si="63"/>
        <v>9559.5</v>
      </c>
      <c r="X124" s="142">
        <f t="shared" si="63"/>
        <v>0</v>
      </c>
      <c r="Y124" s="142">
        <f t="shared" si="63"/>
        <v>0</v>
      </c>
      <c r="Z124" s="142">
        <f t="shared" si="63"/>
        <v>8876.7000000000007</v>
      </c>
      <c r="AA124" s="142">
        <f t="shared" si="63"/>
        <v>0</v>
      </c>
      <c r="AB124" s="142">
        <f t="shared" si="63"/>
        <v>0</v>
      </c>
      <c r="AC124" s="142">
        <f t="shared" si="63"/>
        <v>0</v>
      </c>
      <c r="AD124" s="142">
        <f t="shared" si="63"/>
        <v>0</v>
      </c>
      <c r="AE124" s="142">
        <f t="shared" si="63"/>
        <v>8628.6</v>
      </c>
      <c r="AF124" s="142">
        <f t="shared" si="63"/>
        <v>0</v>
      </c>
      <c r="AG124" s="142">
        <f t="shared" si="63"/>
        <v>0</v>
      </c>
      <c r="AH124" s="142">
        <f t="shared" si="63"/>
        <v>0</v>
      </c>
      <c r="AI124" s="142">
        <f t="shared" si="63"/>
        <v>0</v>
      </c>
      <c r="AJ124" s="142">
        <f t="shared" si="63"/>
        <v>8628.6</v>
      </c>
      <c r="AK124" s="142">
        <f t="shared" si="63"/>
        <v>0</v>
      </c>
      <c r="AL124" s="142">
        <f t="shared" si="63"/>
        <v>0</v>
      </c>
      <c r="AM124" s="142">
        <f t="shared" si="63"/>
        <v>0</v>
      </c>
      <c r="AN124" s="142">
        <f t="shared" si="63"/>
        <v>0</v>
      </c>
      <c r="AO124" s="142">
        <f t="shared" si="63"/>
        <v>8924.7999999999993</v>
      </c>
      <c r="AP124" s="142">
        <f t="shared" si="63"/>
        <v>0</v>
      </c>
      <c r="AQ124" s="142">
        <f t="shared" si="63"/>
        <v>0</v>
      </c>
      <c r="AR124" s="142">
        <f t="shared" si="63"/>
        <v>0</v>
      </c>
      <c r="AS124" s="142">
        <f t="shared" si="63"/>
        <v>0</v>
      </c>
      <c r="AT124" s="142">
        <f t="shared" si="63"/>
        <v>8924.9</v>
      </c>
      <c r="AU124" s="142">
        <f t="shared" si="63"/>
        <v>0</v>
      </c>
      <c r="AV124" s="142">
        <f t="shared" si="63"/>
        <v>0</v>
      </c>
      <c r="AW124" s="142">
        <f t="shared" si="63"/>
        <v>0</v>
      </c>
      <c r="AX124" s="142">
        <f t="shared" si="63"/>
        <v>0</v>
      </c>
      <c r="AY124" s="142">
        <f t="shared" si="63"/>
        <v>8924.9</v>
      </c>
      <c r="AZ124" s="142">
        <f t="shared" si="63"/>
        <v>0</v>
      </c>
      <c r="BA124" s="142">
        <f t="shared" si="63"/>
        <v>0</v>
      </c>
      <c r="BB124" s="520"/>
      <c r="BC124" s="219">
        <f t="shared" si="55"/>
        <v>101515.2</v>
      </c>
    </row>
    <row r="125" spans="1:55" ht="36" hidden="1" customHeight="1">
      <c r="A125" s="516"/>
      <c r="B125" s="533"/>
      <c r="C125" s="512"/>
      <c r="D125" s="151" t="s">
        <v>37</v>
      </c>
      <c r="E125" s="142">
        <f t="shared" si="57"/>
        <v>0</v>
      </c>
      <c r="F125" s="142">
        <f t="shared" si="58"/>
        <v>0</v>
      </c>
      <c r="G125" s="153" t="e">
        <f t="shared" si="59"/>
        <v>#DIV/0!</v>
      </c>
      <c r="H125" s="418"/>
      <c r="I125" s="418"/>
      <c r="J125" s="418"/>
      <c r="K125" s="145"/>
      <c r="L125" s="145"/>
      <c r="M125" s="145"/>
      <c r="N125" s="145"/>
      <c r="O125" s="145"/>
      <c r="P125" s="181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82"/>
      <c r="AB125" s="183"/>
      <c r="AC125" s="145"/>
      <c r="AD125" s="181"/>
      <c r="AE125" s="145"/>
      <c r="AF125" s="182"/>
      <c r="AG125" s="183"/>
      <c r="AH125" s="184"/>
      <c r="AI125" s="181"/>
      <c r="AJ125" s="145"/>
      <c r="AK125" s="182"/>
      <c r="AL125" s="183"/>
      <c r="AM125" s="184"/>
      <c r="AN125" s="181"/>
      <c r="AO125" s="145"/>
      <c r="AP125" s="182"/>
      <c r="AQ125" s="183"/>
      <c r="AR125" s="184"/>
      <c r="AS125" s="181"/>
      <c r="AT125" s="145"/>
      <c r="AU125" s="181"/>
      <c r="AV125" s="181"/>
      <c r="AW125" s="184"/>
      <c r="AX125" s="181"/>
      <c r="AY125" s="152"/>
      <c r="AZ125" s="145"/>
      <c r="BA125" s="181"/>
      <c r="BB125" s="521"/>
      <c r="BC125" s="219">
        <f t="shared" si="55"/>
        <v>0</v>
      </c>
    </row>
    <row r="126" spans="1:55" ht="35.25" hidden="1" customHeight="1">
      <c r="A126" s="516"/>
      <c r="B126" s="533"/>
      <c r="C126" s="512"/>
      <c r="D126" s="151" t="s">
        <v>2</v>
      </c>
      <c r="E126" s="142">
        <f t="shared" si="57"/>
        <v>0</v>
      </c>
      <c r="F126" s="142">
        <f t="shared" si="58"/>
        <v>0</v>
      </c>
      <c r="G126" s="153" t="e">
        <f t="shared" si="59"/>
        <v>#DIV/0!</v>
      </c>
      <c r="H126" s="433"/>
      <c r="I126" s="433"/>
      <c r="J126" s="433"/>
      <c r="K126" s="148"/>
      <c r="L126" s="148"/>
      <c r="M126" s="148"/>
      <c r="N126" s="148"/>
      <c r="O126" s="148"/>
      <c r="P126" s="270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229"/>
      <c r="AB126" s="231"/>
      <c r="AC126" s="148"/>
      <c r="AD126" s="270"/>
      <c r="AE126" s="148"/>
      <c r="AF126" s="229"/>
      <c r="AG126" s="231"/>
      <c r="AH126" s="228"/>
      <c r="AI126" s="270"/>
      <c r="AJ126" s="148"/>
      <c r="AK126" s="229"/>
      <c r="AL126" s="231"/>
      <c r="AM126" s="228"/>
      <c r="AN126" s="270"/>
      <c r="AO126" s="148"/>
      <c r="AP126" s="229"/>
      <c r="AQ126" s="231"/>
      <c r="AR126" s="228"/>
      <c r="AS126" s="270"/>
      <c r="AT126" s="148"/>
      <c r="AU126" s="229"/>
      <c r="AV126" s="270"/>
      <c r="AW126" s="228"/>
      <c r="AX126" s="270"/>
      <c r="AY126" s="153"/>
      <c r="AZ126" s="148"/>
      <c r="BA126" s="229"/>
      <c r="BB126" s="521"/>
      <c r="BC126" s="219">
        <f t="shared" si="55"/>
        <v>0</v>
      </c>
    </row>
    <row r="127" spans="1:55" ht="25.5" customHeight="1">
      <c r="A127" s="516"/>
      <c r="B127" s="533"/>
      <c r="C127" s="512"/>
      <c r="D127" s="154" t="s">
        <v>335</v>
      </c>
      <c r="E127" s="142">
        <f t="shared" si="57"/>
        <v>100375.19999999998</v>
      </c>
      <c r="F127" s="142">
        <f t="shared" si="58"/>
        <v>3678</v>
      </c>
      <c r="G127" s="153">
        <f t="shared" si="59"/>
        <v>3.6642517275183519</v>
      </c>
      <c r="H127" s="424">
        <v>3678</v>
      </c>
      <c r="I127" s="424">
        <v>3678</v>
      </c>
      <c r="J127" s="424"/>
      <c r="K127" s="148">
        <f>6781+3103</f>
        <v>9884</v>
      </c>
      <c r="L127" s="148"/>
      <c r="M127" s="148"/>
      <c r="N127" s="148">
        <v>6781</v>
      </c>
      <c r="O127" s="148"/>
      <c r="P127" s="270"/>
      <c r="Q127" s="148">
        <v>8964.6</v>
      </c>
      <c r="R127" s="148"/>
      <c r="S127" s="148"/>
      <c r="T127" s="148">
        <f>8964.6+300</f>
        <v>9264.6</v>
      </c>
      <c r="U127" s="148"/>
      <c r="V127" s="148"/>
      <c r="W127" s="148">
        <f>8964.5+500</f>
        <v>9464.5</v>
      </c>
      <c r="X127" s="148"/>
      <c r="Y127" s="148"/>
      <c r="Z127" s="148">
        <f>8533.7+248</f>
        <v>8781.7000000000007</v>
      </c>
      <c r="AA127" s="229"/>
      <c r="AB127" s="231"/>
      <c r="AC127" s="148"/>
      <c r="AD127" s="270"/>
      <c r="AE127" s="148">
        <v>8533.6</v>
      </c>
      <c r="AF127" s="229"/>
      <c r="AG127" s="231"/>
      <c r="AH127" s="228"/>
      <c r="AI127" s="270"/>
      <c r="AJ127" s="148">
        <v>8533.6</v>
      </c>
      <c r="AK127" s="229"/>
      <c r="AL127" s="231"/>
      <c r="AM127" s="228"/>
      <c r="AN127" s="270"/>
      <c r="AO127" s="148">
        <v>8829.7999999999993</v>
      </c>
      <c r="AP127" s="229"/>
      <c r="AQ127" s="231"/>
      <c r="AR127" s="228"/>
      <c r="AS127" s="270"/>
      <c r="AT127" s="148">
        <v>8829.9</v>
      </c>
      <c r="AU127" s="270"/>
      <c r="AV127" s="231"/>
      <c r="AW127" s="228"/>
      <c r="AX127" s="270"/>
      <c r="AY127" s="153">
        <v>8829.9</v>
      </c>
      <c r="AZ127" s="148"/>
      <c r="BA127" s="270"/>
      <c r="BB127" s="521"/>
      <c r="BC127" s="219">
        <f t="shared" si="55"/>
        <v>100375.19999999998</v>
      </c>
    </row>
    <row r="128" spans="1:55" ht="50.25" customHeight="1">
      <c r="A128" s="517"/>
      <c r="B128" s="534"/>
      <c r="C128" s="512"/>
      <c r="D128" s="155" t="s">
        <v>367</v>
      </c>
      <c r="E128" s="142">
        <f t="shared" si="57"/>
        <v>1140</v>
      </c>
      <c r="F128" s="142">
        <f t="shared" si="58"/>
        <v>2.9</v>
      </c>
      <c r="G128" s="153">
        <f t="shared" si="59"/>
        <v>0.25438596491228072</v>
      </c>
      <c r="H128" s="422">
        <v>2.9</v>
      </c>
      <c r="I128" s="422">
        <v>2.9</v>
      </c>
      <c r="J128" s="422"/>
      <c r="K128" s="143">
        <f>95+92.1</f>
        <v>187.1</v>
      </c>
      <c r="L128" s="143"/>
      <c r="M128" s="143"/>
      <c r="N128" s="143">
        <v>95</v>
      </c>
      <c r="O128" s="143"/>
      <c r="P128" s="185"/>
      <c r="Q128" s="143">
        <v>95</v>
      </c>
      <c r="R128" s="143"/>
      <c r="S128" s="143"/>
      <c r="T128" s="143">
        <v>95</v>
      </c>
      <c r="U128" s="143"/>
      <c r="V128" s="143"/>
      <c r="W128" s="143">
        <v>95</v>
      </c>
      <c r="X128" s="143"/>
      <c r="Y128" s="143"/>
      <c r="Z128" s="143">
        <v>95</v>
      </c>
      <c r="AA128" s="186"/>
      <c r="AB128" s="187"/>
      <c r="AC128" s="143"/>
      <c r="AD128" s="185"/>
      <c r="AE128" s="143">
        <v>95</v>
      </c>
      <c r="AF128" s="186"/>
      <c r="AG128" s="187"/>
      <c r="AH128" s="188"/>
      <c r="AI128" s="185"/>
      <c r="AJ128" s="143">
        <v>95</v>
      </c>
      <c r="AK128" s="186"/>
      <c r="AL128" s="187"/>
      <c r="AM128" s="188"/>
      <c r="AN128" s="185"/>
      <c r="AO128" s="143">
        <v>95</v>
      </c>
      <c r="AP128" s="186"/>
      <c r="AQ128" s="187"/>
      <c r="AR128" s="188"/>
      <c r="AS128" s="185"/>
      <c r="AT128" s="143">
        <v>95</v>
      </c>
      <c r="AU128" s="185"/>
      <c r="AV128" s="185"/>
      <c r="AW128" s="188"/>
      <c r="AX128" s="185"/>
      <c r="AY128" s="147">
        <v>95</v>
      </c>
      <c r="AZ128" s="143"/>
      <c r="BA128" s="185"/>
      <c r="BB128" s="521"/>
      <c r="BC128" s="219">
        <f t="shared" si="55"/>
        <v>1140</v>
      </c>
    </row>
    <row r="129" spans="1:55" ht="28.95" customHeight="1">
      <c r="A129" s="515" t="s">
        <v>314</v>
      </c>
      <c r="B129" s="511" t="s">
        <v>337</v>
      </c>
      <c r="C129" s="513"/>
      <c r="D129" s="149" t="s">
        <v>41</v>
      </c>
      <c r="E129" s="142">
        <f t="shared" si="57"/>
        <v>37839.800000000003</v>
      </c>
      <c r="F129" s="142">
        <f t="shared" si="58"/>
        <v>3642.5</v>
      </c>
      <c r="G129" s="153">
        <f t="shared" si="59"/>
        <v>9.6261079604014803</v>
      </c>
      <c r="H129" s="426">
        <f>H130+H131+H132+H133</f>
        <v>3642.5</v>
      </c>
      <c r="I129" s="426">
        <f t="shared" ref="I129:AX129" si="64">I130+I131+I132+I133</f>
        <v>3642.5</v>
      </c>
      <c r="J129" s="426">
        <f t="shared" si="64"/>
        <v>0</v>
      </c>
      <c r="K129" s="142">
        <f t="shared" si="64"/>
        <v>3346.7999999999997</v>
      </c>
      <c r="L129" s="142">
        <f t="shared" si="64"/>
        <v>0</v>
      </c>
      <c r="M129" s="142">
        <f t="shared" si="64"/>
        <v>0</v>
      </c>
      <c r="N129" s="142">
        <f t="shared" si="64"/>
        <v>3647.6</v>
      </c>
      <c r="O129" s="142">
        <f t="shared" si="64"/>
        <v>0</v>
      </c>
      <c r="P129" s="142">
        <f t="shared" si="64"/>
        <v>0</v>
      </c>
      <c r="Q129" s="142">
        <f t="shared" si="64"/>
        <v>3058</v>
      </c>
      <c r="R129" s="142">
        <f t="shared" si="64"/>
        <v>0</v>
      </c>
      <c r="S129" s="142">
        <f t="shared" si="64"/>
        <v>0</v>
      </c>
      <c r="T129" s="142">
        <f t="shared" si="64"/>
        <v>3170.5</v>
      </c>
      <c r="U129" s="142">
        <f t="shared" si="64"/>
        <v>0</v>
      </c>
      <c r="V129" s="142">
        <f t="shared" si="64"/>
        <v>0</v>
      </c>
      <c r="W129" s="142">
        <f t="shared" si="64"/>
        <v>3358</v>
      </c>
      <c r="X129" s="142">
        <f t="shared" si="64"/>
        <v>0</v>
      </c>
      <c r="Y129" s="142">
        <f t="shared" si="64"/>
        <v>0</v>
      </c>
      <c r="Z129" s="142">
        <f t="shared" si="64"/>
        <v>2329</v>
      </c>
      <c r="AA129" s="142">
        <f t="shared" si="64"/>
        <v>0</v>
      </c>
      <c r="AB129" s="142">
        <f t="shared" si="64"/>
        <v>0</v>
      </c>
      <c r="AC129" s="142">
        <f t="shared" si="64"/>
        <v>0</v>
      </c>
      <c r="AD129" s="142">
        <f t="shared" si="64"/>
        <v>0</v>
      </c>
      <c r="AE129" s="142">
        <f t="shared" si="64"/>
        <v>2330</v>
      </c>
      <c r="AF129" s="142">
        <f t="shared" si="64"/>
        <v>0</v>
      </c>
      <c r="AG129" s="142">
        <f t="shared" si="64"/>
        <v>0</v>
      </c>
      <c r="AH129" s="142">
        <f t="shared" si="64"/>
        <v>0</v>
      </c>
      <c r="AI129" s="142">
        <f t="shared" si="64"/>
        <v>0</v>
      </c>
      <c r="AJ129" s="142">
        <f t="shared" si="64"/>
        <v>2560.4</v>
      </c>
      <c r="AK129" s="142">
        <f t="shared" si="64"/>
        <v>0</v>
      </c>
      <c r="AL129" s="142">
        <f t="shared" si="64"/>
        <v>0</v>
      </c>
      <c r="AM129" s="142">
        <f t="shared" si="64"/>
        <v>0</v>
      </c>
      <c r="AN129" s="142">
        <f t="shared" si="64"/>
        <v>0</v>
      </c>
      <c r="AO129" s="142">
        <f t="shared" si="64"/>
        <v>3465.8</v>
      </c>
      <c r="AP129" s="142">
        <f t="shared" si="64"/>
        <v>0</v>
      </c>
      <c r="AQ129" s="142">
        <f t="shared" si="64"/>
        <v>0</v>
      </c>
      <c r="AR129" s="142">
        <f t="shared" si="64"/>
        <v>0</v>
      </c>
      <c r="AS129" s="142">
        <f t="shared" si="64"/>
        <v>0</v>
      </c>
      <c r="AT129" s="142">
        <f t="shared" si="64"/>
        <v>3465.6</v>
      </c>
      <c r="AU129" s="142">
        <f t="shared" si="64"/>
        <v>0</v>
      </c>
      <c r="AV129" s="142">
        <f t="shared" si="64"/>
        <v>0</v>
      </c>
      <c r="AW129" s="142">
        <f t="shared" si="64"/>
        <v>0</v>
      </c>
      <c r="AX129" s="142">
        <f t="shared" si="64"/>
        <v>0</v>
      </c>
      <c r="AY129" s="142">
        <f t="shared" ref="AY129" si="65">AY130+AY131+AY132+AY133</f>
        <v>3465.6</v>
      </c>
      <c r="AZ129" s="142">
        <f t="shared" ref="AZ129" si="66">AZ130+AZ131+AZ132+AZ133</f>
        <v>0</v>
      </c>
      <c r="BA129" s="142">
        <f t="shared" ref="BA129" si="67">BA130+BA131+BA132+BA133</f>
        <v>0</v>
      </c>
      <c r="BB129" s="520"/>
      <c r="BC129" s="219">
        <f t="shared" si="55"/>
        <v>37839.800000000003</v>
      </c>
    </row>
    <row r="130" spans="1:55" ht="36" hidden="1" customHeight="1">
      <c r="A130" s="516"/>
      <c r="B130" s="518"/>
      <c r="C130" s="513"/>
      <c r="D130" s="151" t="s">
        <v>37</v>
      </c>
      <c r="E130" s="142">
        <f t="shared" si="57"/>
        <v>0</v>
      </c>
      <c r="F130" s="142">
        <f t="shared" si="58"/>
        <v>0</v>
      </c>
      <c r="G130" s="153" t="e">
        <f t="shared" si="59"/>
        <v>#DIV/0!</v>
      </c>
      <c r="H130" s="418"/>
      <c r="I130" s="418"/>
      <c r="J130" s="418"/>
      <c r="K130" s="145"/>
      <c r="L130" s="145"/>
      <c r="M130" s="145"/>
      <c r="N130" s="145"/>
      <c r="O130" s="145"/>
      <c r="P130" s="181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82"/>
      <c r="AB130" s="183"/>
      <c r="AC130" s="145"/>
      <c r="AD130" s="181"/>
      <c r="AE130" s="145"/>
      <c r="AF130" s="182"/>
      <c r="AG130" s="183"/>
      <c r="AH130" s="184"/>
      <c r="AI130" s="181"/>
      <c r="AJ130" s="145"/>
      <c r="AK130" s="182"/>
      <c r="AL130" s="183"/>
      <c r="AM130" s="184"/>
      <c r="AN130" s="181"/>
      <c r="AO130" s="145"/>
      <c r="AP130" s="182"/>
      <c r="AQ130" s="183"/>
      <c r="AR130" s="184"/>
      <c r="AS130" s="181"/>
      <c r="AT130" s="145"/>
      <c r="AU130" s="181"/>
      <c r="AV130" s="181"/>
      <c r="AW130" s="184"/>
      <c r="AX130" s="181"/>
      <c r="AY130" s="152"/>
      <c r="AZ130" s="145"/>
      <c r="BA130" s="181"/>
      <c r="BB130" s="521"/>
      <c r="BC130" s="219">
        <f t="shared" si="55"/>
        <v>0</v>
      </c>
    </row>
    <row r="131" spans="1:55" ht="35.25" hidden="1" customHeight="1">
      <c r="A131" s="516"/>
      <c r="B131" s="518"/>
      <c r="C131" s="513"/>
      <c r="D131" s="151" t="s">
        <v>2</v>
      </c>
      <c r="E131" s="142">
        <f t="shared" si="57"/>
        <v>0</v>
      </c>
      <c r="F131" s="142">
        <f t="shared" si="58"/>
        <v>0</v>
      </c>
      <c r="G131" s="153" t="e">
        <f t="shared" si="59"/>
        <v>#DIV/0!</v>
      </c>
      <c r="H131" s="433"/>
      <c r="I131" s="433"/>
      <c r="J131" s="433"/>
      <c r="K131" s="148"/>
      <c r="L131" s="148"/>
      <c r="M131" s="148"/>
      <c r="N131" s="148"/>
      <c r="O131" s="148"/>
      <c r="P131" s="270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229"/>
      <c r="AB131" s="231"/>
      <c r="AC131" s="148"/>
      <c r="AD131" s="270"/>
      <c r="AE131" s="148"/>
      <c r="AF131" s="229"/>
      <c r="AG131" s="231"/>
      <c r="AH131" s="228"/>
      <c r="AI131" s="270"/>
      <c r="AJ131" s="148"/>
      <c r="AK131" s="229"/>
      <c r="AL131" s="231"/>
      <c r="AM131" s="228"/>
      <c r="AN131" s="270"/>
      <c r="AO131" s="148"/>
      <c r="AP131" s="229"/>
      <c r="AQ131" s="231"/>
      <c r="AR131" s="228"/>
      <c r="AS131" s="270"/>
      <c r="AT131" s="148"/>
      <c r="AU131" s="229"/>
      <c r="AV131" s="270"/>
      <c r="AW131" s="228"/>
      <c r="AX131" s="270"/>
      <c r="AY131" s="153"/>
      <c r="AZ131" s="148"/>
      <c r="BA131" s="229"/>
      <c r="BB131" s="521"/>
      <c r="BC131" s="219">
        <f t="shared" si="55"/>
        <v>0</v>
      </c>
    </row>
    <row r="132" spans="1:55" ht="33.75" customHeight="1">
      <c r="A132" s="516"/>
      <c r="B132" s="518"/>
      <c r="C132" s="513"/>
      <c r="D132" s="154" t="s">
        <v>43</v>
      </c>
      <c r="E132" s="142">
        <f t="shared" si="57"/>
        <v>33453.300000000003</v>
      </c>
      <c r="F132" s="142">
        <f t="shared" si="58"/>
        <v>3556.2</v>
      </c>
      <c r="G132" s="153">
        <f t="shared" si="59"/>
        <v>10.630341401296732</v>
      </c>
      <c r="H132" s="424">
        <v>3556.2</v>
      </c>
      <c r="I132" s="424">
        <v>3556.2</v>
      </c>
      <c r="J132" s="424"/>
      <c r="K132" s="148">
        <f>3267.6+230-288.5</f>
        <v>3209.1</v>
      </c>
      <c r="L132" s="148"/>
      <c r="M132" s="148"/>
      <c r="N132" s="148">
        <f>3267.6+230</f>
        <v>3497.6</v>
      </c>
      <c r="O132" s="148"/>
      <c r="P132" s="270"/>
      <c r="Q132" s="148">
        <f>2628+230</f>
        <v>2858</v>
      </c>
      <c r="R132" s="148"/>
      <c r="S132" s="148"/>
      <c r="T132" s="148">
        <v>2858</v>
      </c>
      <c r="U132" s="148"/>
      <c r="V132" s="148"/>
      <c r="W132" s="148">
        <v>2858</v>
      </c>
      <c r="X132" s="148"/>
      <c r="Y132" s="148"/>
      <c r="Z132" s="148">
        <f>1599+230</f>
        <v>1829</v>
      </c>
      <c r="AA132" s="229"/>
      <c r="AB132" s="231"/>
      <c r="AC132" s="148"/>
      <c r="AD132" s="270"/>
      <c r="AE132" s="148">
        <f>1600+230</f>
        <v>1830</v>
      </c>
      <c r="AF132" s="229"/>
      <c r="AG132" s="231"/>
      <c r="AH132" s="228"/>
      <c r="AI132" s="270"/>
      <c r="AJ132" s="148">
        <f>1600+230+230.4</f>
        <v>2060.4</v>
      </c>
      <c r="AK132" s="229"/>
      <c r="AL132" s="231"/>
      <c r="AM132" s="228"/>
      <c r="AN132" s="270"/>
      <c r="AO132" s="148">
        <f>2735.8+230</f>
        <v>2965.8</v>
      </c>
      <c r="AP132" s="229"/>
      <c r="AQ132" s="231"/>
      <c r="AR132" s="228"/>
      <c r="AS132" s="270"/>
      <c r="AT132" s="148">
        <f>2735.6+230</f>
        <v>2965.6</v>
      </c>
      <c r="AU132" s="270"/>
      <c r="AV132" s="231"/>
      <c r="AW132" s="228"/>
      <c r="AX132" s="270"/>
      <c r="AY132" s="153">
        <f>2735.6+230</f>
        <v>2965.6</v>
      </c>
      <c r="AZ132" s="148"/>
      <c r="BA132" s="270"/>
      <c r="BB132" s="521"/>
      <c r="BC132" s="219">
        <f t="shared" si="55"/>
        <v>33453.300000000003</v>
      </c>
    </row>
    <row r="133" spans="1:55" ht="66" customHeight="1">
      <c r="A133" s="517"/>
      <c r="B133" s="519"/>
      <c r="C133" s="513"/>
      <c r="D133" s="155" t="s">
        <v>367</v>
      </c>
      <c r="E133" s="142">
        <f t="shared" si="57"/>
        <v>4386.5</v>
      </c>
      <c r="F133" s="142">
        <f t="shared" si="58"/>
        <v>86.3</v>
      </c>
      <c r="G133" s="153">
        <f t="shared" si="59"/>
        <v>1.967399977202781</v>
      </c>
      <c r="H133" s="422">
        <v>86.3</v>
      </c>
      <c r="I133" s="422">
        <v>86.3</v>
      </c>
      <c r="J133" s="422"/>
      <c r="K133" s="143">
        <v>137.69999999999999</v>
      </c>
      <c r="L133" s="143"/>
      <c r="M133" s="143"/>
      <c r="N133" s="143">
        <v>150</v>
      </c>
      <c r="O133" s="143"/>
      <c r="P133" s="185"/>
      <c r="Q133" s="143">
        <v>200</v>
      </c>
      <c r="R133" s="143"/>
      <c r="S133" s="143"/>
      <c r="T133" s="143">
        <v>312.5</v>
      </c>
      <c r="U133" s="143"/>
      <c r="V133" s="143"/>
      <c r="W133" s="143">
        <v>500</v>
      </c>
      <c r="X133" s="143"/>
      <c r="Y133" s="143"/>
      <c r="Z133" s="143">
        <v>500</v>
      </c>
      <c r="AA133" s="186"/>
      <c r="AB133" s="187"/>
      <c r="AC133" s="143"/>
      <c r="AD133" s="185"/>
      <c r="AE133" s="143">
        <v>500</v>
      </c>
      <c r="AF133" s="186"/>
      <c r="AG133" s="187"/>
      <c r="AH133" s="188"/>
      <c r="AI133" s="185"/>
      <c r="AJ133" s="143">
        <v>500</v>
      </c>
      <c r="AK133" s="186"/>
      <c r="AL133" s="187"/>
      <c r="AM133" s="188"/>
      <c r="AN133" s="185"/>
      <c r="AO133" s="143">
        <v>500</v>
      </c>
      <c r="AP133" s="186"/>
      <c r="AQ133" s="187"/>
      <c r="AR133" s="188"/>
      <c r="AS133" s="185"/>
      <c r="AT133" s="143">
        <v>500</v>
      </c>
      <c r="AU133" s="185"/>
      <c r="AV133" s="185"/>
      <c r="AW133" s="188"/>
      <c r="AX133" s="185"/>
      <c r="AY133" s="147">
        <v>500</v>
      </c>
      <c r="AZ133" s="143"/>
      <c r="BA133" s="185"/>
      <c r="BB133" s="521"/>
      <c r="BC133" s="219">
        <f t="shared" si="55"/>
        <v>4386.5</v>
      </c>
    </row>
    <row r="134" spans="1:55" ht="28.95" customHeight="1">
      <c r="A134" s="515" t="s">
        <v>315</v>
      </c>
      <c r="B134" s="507" t="s">
        <v>336</v>
      </c>
      <c r="C134" s="513"/>
      <c r="D134" s="149" t="s">
        <v>41</v>
      </c>
      <c r="E134" s="142">
        <f>H134+K134+N134+Q134+T134+W134+Z134+AE134+AJ134+AO134+AT134+AY134</f>
        <v>2900.4</v>
      </c>
      <c r="F134" s="142">
        <f t="shared" si="58"/>
        <v>47.900000000000006</v>
      </c>
      <c r="G134" s="153">
        <f t="shared" si="59"/>
        <v>1.6514963453316784</v>
      </c>
      <c r="H134" s="426">
        <f>H135+H136+H137+H138</f>
        <v>47.900000000000006</v>
      </c>
      <c r="I134" s="426">
        <f t="shared" ref="I134:BA134" si="68">I135+I136+I137+I138</f>
        <v>47.900000000000006</v>
      </c>
      <c r="J134" s="426">
        <f t="shared" si="68"/>
        <v>0</v>
      </c>
      <c r="K134" s="142">
        <f t="shared" si="68"/>
        <v>202.7</v>
      </c>
      <c r="L134" s="142">
        <f t="shared" si="68"/>
        <v>0</v>
      </c>
      <c r="M134" s="142">
        <f t="shared" si="68"/>
        <v>0</v>
      </c>
      <c r="N134" s="142">
        <f t="shared" si="68"/>
        <v>125.3</v>
      </c>
      <c r="O134" s="142">
        <f t="shared" si="68"/>
        <v>0</v>
      </c>
      <c r="P134" s="142">
        <f t="shared" si="68"/>
        <v>0</v>
      </c>
      <c r="Q134" s="142">
        <f t="shared" si="68"/>
        <v>195</v>
      </c>
      <c r="R134" s="142">
        <f t="shared" si="68"/>
        <v>0</v>
      </c>
      <c r="S134" s="142">
        <f t="shared" si="68"/>
        <v>0</v>
      </c>
      <c r="T134" s="142">
        <f t="shared" si="68"/>
        <v>195</v>
      </c>
      <c r="U134" s="142">
        <f t="shared" si="68"/>
        <v>0</v>
      </c>
      <c r="V134" s="142">
        <f t="shared" si="68"/>
        <v>0</v>
      </c>
      <c r="W134" s="142">
        <f t="shared" si="68"/>
        <v>195</v>
      </c>
      <c r="X134" s="142">
        <f t="shared" si="68"/>
        <v>0</v>
      </c>
      <c r="Y134" s="142">
        <f t="shared" si="68"/>
        <v>0</v>
      </c>
      <c r="Z134" s="142">
        <f t="shared" si="68"/>
        <v>188.3</v>
      </c>
      <c r="AA134" s="142">
        <f t="shared" si="68"/>
        <v>0</v>
      </c>
      <c r="AB134" s="142">
        <f t="shared" si="68"/>
        <v>0</v>
      </c>
      <c r="AC134" s="142">
        <f t="shared" si="68"/>
        <v>0</v>
      </c>
      <c r="AD134" s="142">
        <f t="shared" si="68"/>
        <v>0</v>
      </c>
      <c r="AE134" s="142">
        <f t="shared" si="68"/>
        <v>188.3</v>
      </c>
      <c r="AF134" s="142">
        <f t="shared" si="68"/>
        <v>0</v>
      </c>
      <c r="AG134" s="142">
        <f t="shared" si="68"/>
        <v>0</v>
      </c>
      <c r="AH134" s="142">
        <f t="shared" si="68"/>
        <v>0</v>
      </c>
      <c r="AI134" s="142">
        <f t="shared" si="68"/>
        <v>0</v>
      </c>
      <c r="AJ134" s="142">
        <f t="shared" si="68"/>
        <v>188.4</v>
      </c>
      <c r="AK134" s="142">
        <f t="shared" si="68"/>
        <v>0</v>
      </c>
      <c r="AL134" s="142">
        <f t="shared" si="68"/>
        <v>0</v>
      </c>
      <c r="AM134" s="142">
        <f t="shared" si="68"/>
        <v>0</v>
      </c>
      <c r="AN134" s="142">
        <f t="shared" si="68"/>
        <v>0</v>
      </c>
      <c r="AO134" s="142">
        <f t="shared" si="68"/>
        <v>195.3</v>
      </c>
      <c r="AP134" s="142">
        <f t="shared" si="68"/>
        <v>0</v>
      </c>
      <c r="AQ134" s="142">
        <f t="shared" si="68"/>
        <v>0</v>
      </c>
      <c r="AR134" s="142">
        <f t="shared" si="68"/>
        <v>0</v>
      </c>
      <c r="AS134" s="142">
        <f t="shared" si="68"/>
        <v>0</v>
      </c>
      <c r="AT134" s="142">
        <f t="shared" si="68"/>
        <v>1083.8</v>
      </c>
      <c r="AU134" s="142">
        <f t="shared" si="68"/>
        <v>0</v>
      </c>
      <c r="AV134" s="142">
        <f t="shared" si="68"/>
        <v>0</v>
      </c>
      <c r="AW134" s="142">
        <f t="shared" si="68"/>
        <v>0</v>
      </c>
      <c r="AX134" s="142">
        <f t="shared" si="68"/>
        <v>0</v>
      </c>
      <c r="AY134" s="142">
        <f t="shared" si="68"/>
        <v>95.4</v>
      </c>
      <c r="AZ134" s="142">
        <f t="shared" si="68"/>
        <v>0</v>
      </c>
      <c r="BA134" s="142">
        <f t="shared" si="68"/>
        <v>0</v>
      </c>
      <c r="BB134" s="520"/>
      <c r="BC134" s="219">
        <f t="shared" si="55"/>
        <v>2900.4</v>
      </c>
    </row>
    <row r="135" spans="1:55" ht="36" hidden="1" customHeight="1">
      <c r="A135" s="516"/>
      <c r="B135" s="533"/>
      <c r="C135" s="513"/>
      <c r="D135" s="151" t="s">
        <v>37</v>
      </c>
      <c r="E135" s="142">
        <f t="shared" si="57"/>
        <v>0</v>
      </c>
      <c r="F135" s="142">
        <f t="shared" si="58"/>
        <v>0</v>
      </c>
      <c r="G135" s="153" t="e">
        <f t="shared" si="59"/>
        <v>#DIV/0!</v>
      </c>
      <c r="H135" s="418"/>
      <c r="I135" s="418"/>
      <c r="J135" s="418"/>
      <c r="K135" s="145"/>
      <c r="L135" s="145"/>
      <c r="M135" s="145"/>
      <c r="N135" s="145"/>
      <c r="O135" s="145"/>
      <c r="P135" s="181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82"/>
      <c r="AB135" s="183"/>
      <c r="AC135" s="145"/>
      <c r="AD135" s="181"/>
      <c r="AE135" s="145"/>
      <c r="AF135" s="182"/>
      <c r="AG135" s="183"/>
      <c r="AH135" s="184"/>
      <c r="AI135" s="181"/>
      <c r="AJ135" s="145"/>
      <c r="AK135" s="182"/>
      <c r="AL135" s="183"/>
      <c r="AM135" s="184"/>
      <c r="AN135" s="181"/>
      <c r="AO135" s="145"/>
      <c r="AP135" s="182"/>
      <c r="AQ135" s="183"/>
      <c r="AR135" s="184"/>
      <c r="AS135" s="181"/>
      <c r="AT135" s="145"/>
      <c r="AU135" s="181"/>
      <c r="AV135" s="181"/>
      <c r="AW135" s="184"/>
      <c r="AX135" s="181"/>
      <c r="AY135" s="152"/>
      <c r="AZ135" s="145"/>
      <c r="BA135" s="181"/>
      <c r="BB135" s="521"/>
      <c r="BC135" s="219">
        <f t="shared" si="55"/>
        <v>0</v>
      </c>
    </row>
    <row r="136" spans="1:55" ht="35.25" hidden="1" customHeight="1">
      <c r="A136" s="516"/>
      <c r="B136" s="533"/>
      <c r="C136" s="513"/>
      <c r="D136" s="151" t="s">
        <v>2</v>
      </c>
      <c r="E136" s="142">
        <f t="shared" si="57"/>
        <v>0</v>
      </c>
      <c r="F136" s="142">
        <f t="shared" si="58"/>
        <v>0</v>
      </c>
      <c r="G136" s="153" t="e">
        <f t="shared" si="59"/>
        <v>#DIV/0!</v>
      </c>
      <c r="H136" s="433"/>
      <c r="I136" s="433"/>
      <c r="J136" s="433"/>
      <c r="K136" s="148"/>
      <c r="L136" s="148"/>
      <c r="M136" s="148"/>
      <c r="N136" s="148"/>
      <c r="O136" s="148"/>
      <c r="P136" s="270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229"/>
      <c r="AB136" s="231"/>
      <c r="AC136" s="148"/>
      <c r="AD136" s="270"/>
      <c r="AE136" s="148"/>
      <c r="AF136" s="229"/>
      <c r="AG136" s="231"/>
      <c r="AH136" s="228"/>
      <c r="AI136" s="270"/>
      <c r="AJ136" s="148"/>
      <c r="AK136" s="229"/>
      <c r="AL136" s="231"/>
      <c r="AM136" s="228"/>
      <c r="AN136" s="270"/>
      <c r="AO136" s="148"/>
      <c r="AP136" s="229"/>
      <c r="AQ136" s="231"/>
      <c r="AR136" s="228"/>
      <c r="AS136" s="270"/>
      <c r="AT136" s="148"/>
      <c r="AU136" s="229"/>
      <c r="AV136" s="270"/>
      <c r="AW136" s="228"/>
      <c r="AX136" s="270"/>
      <c r="AY136" s="153"/>
      <c r="AZ136" s="148"/>
      <c r="BA136" s="229"/>
      <c r="BB136" s="521"/>
      <c r="BC136" s="219">
        <f t="shared" si="55"/>
        <v>0</v>
      </c>
    </row>
    <row r="137" spans="1:55" ht="28.95" customHeight="1">
      <c r="A137" s="516"/>
      <c r="B137" s="533"/>
      <c r="C137" s="513"/>
      <c r="D137" s="154" t="s">
        <v>43</v>
      </c>
      <c r="E137" s="142">
        <f>H137+K137+N137+Q137+T137+W137+Z137+AE137+AJ137+AO137+AT137+AY137</f>
        <v>1061.8999999999999</v>
      </c>
      <c r="F137" s="142">
        <f t="shared" si="58"/>
        <v>19.600000000000001</v>
      </c>
      <c r="G137" s="153">
        <f t="shared" si="59"/>
        <v>1.8457481872116024</v>
      </c>
      <c r="H137" s="424">
        <v>19.600000000000001</v>
      </c>
      <c r="I137" s="424">
        <v>19.600000000000001</v>
      </c>
      <c r="J137" s="424"/>
      <c r="K137" s="148">
        <f>75.3+55.7</f>
        <v>131</v>
      </c>
      <c r="L137" s="148"/>
      <c r="M137" s="148"/>
      <c r="N137" s="148">
        <v>75.3</v>
      </c>
      <c r="O137" s="148"/>
      <c r="P137" s="270"/>
      <c r="Q137" s="148">
        <v>95</v>
      </c>
      <c r="R137" s="148"/>
      <c r="S137" s="148"/>
      <c r="T137" s="148">
        <v>95</v>
      </c>
      <c r="U137" s="148"/>
      <c r="V137" s="148"/>
      <c r="W137" s="148">
        <v>95</v>
      </c>
      <c r="X137" s="148"/>
      <c r="Y137" s="148"/>
      <c r="Z137" s="148">
        <v>88.3</v>
      </c>
      <c r="AA137" s="229"/>
      <c r="AB137" s="231"/>
      <c r="AC137" s="148"/>
      <c r="AD137" s="270"/>
      <c r="AE137" s="148">
        <v>88.3</v>
      </c>
      <c r="AF137" s="229"/>
      <c r="AG137" s="231"/>
      <c r="AH137" s="228"/>
      <c r="AI137" s="270"/>
      <c r="AJ137" s="148">
        <v>88.4</v>
      </c>
      <c r="AK137" s="229"/>
      <c r="AL137" s="231"/>
      <c r="AM137" s="228"/>
      <c r="AN137" s="270"/>
      <c r="AO137" s="148">
        <v>95.3</v>
      </c>
      <c r="AP137" s="229"/>
      <c r="AQ137" s="231"/>
      <c r="AR137" s="228"/>
      <c r="AS137" s="270"/>
      <c r="AT137" s="148">
        <v>95.3</v>
      </c>
      <c r="AU137" s="270"/>
      <c r="AV137" s="231"/>
      <c r="AW137" s="228"/>
      <c r="AX137" s="270"/>
      <c r="AY137" s="153">
        <v>95.4</v>
      </c>
      <c r="AZ137" s="148"/>
      <c r="BA137" s="270"/>
      <c r="BB137" s="521"/>
      <c r="BC137" s="219">
        <f t="shared" si="55"/>
        <v>1061.8999999999999</v>
      </c>
    </row>
    <row r="138" spans="1:55" ht="58.5" customHeight="1">
      <c r="A138" s="517"/>
      <c r="B138" s="534"/>
      <c r="C138" s="514"/>
      <c r="D138" s="155" t="s">
        <v>367</v>
      </c>
      <c r="E138" s="142">
        <f t="shared" si="57"/>
        <v>1838.5</v>
      </c>
      <c r="F138" s="142">
        <f t="shared" si="58"/>
        <v>28.3</v>
      </c>
      <c r="G138" s="153">
        <f t="shared" si="59"/>
        <v>1.5392983410388905</v>
      </c>
      <c r="H138" s="422">
        <v>28.3</v>
      </c>
      <c r="I138" s="422">
        <v>28.3</v>
      </c>
      <c r="J138" s="422"/>
      <c r="K138" s="143">
        <f>50+21.7</f>
        <v>71.7</v>
      </c>
      <c r="L138" s="143"/>
      <c r="M138" s="143"/>
      <c r="N138" s="143">
        <v>50</v>
      </c>
      <c r="O138" s="143"/>
      <c r="P138" s="185"/>
      <c r="Q138" s="143">
        <v>100</v>
      </c>
      <c r="R138" s="143"/>
      <c r="S138" s="143"/>
      <c r="T138" s="143">
        <v>100</v>
      </c>
      <c r="U138" s="143"/>
      <c r="V138" s="143"/>
      <c r="W138" s="143">
        <v>100</v>
      </c>
      <c r="X138" s="143"/>
      <c r="Y138" s="143"/>
      <c r="Z138" s="143">
        <v>100</v>
      </c>
      <c r="AA138" s="186"/>
      <c r="AB138" s="187"/>
      <c r="AC138" s="143"/>
      <c r="AD138" s="185"/>
      <c r="AE138" s="143">
        <v>100</v>
      </c>
      <c r="AF138" s="186"/>
      <c r="AG138" s="187"/>
      <c r="AH138" s="188"/>
      <c r="AI138" s="185"/>
      <c r="AJ138" s="143">
        <v>100</v>
      </c>
      <c r="AK138" s="186"/>
      <c r="AL138" s="187"/>
      <c r="AM138" s="188"/>
      <c r="AN138" s="185"/>
      <c r="AO138" s="143">
        <v>100</v>
      </c>
      <c r="AP138" s="186"/>
      <c r="AQ138" s="187"/>
      <c r="AR138" s="188"/>
      <c r="AS138" s="185"/>
      <c r="AT138" s="143">
        <v>988.5</v>
      </c>
      <c r="AU138" s="185"/>
      <c r="AV138" s="185"/>
      <c r="AW138" s="188"/>
      <c r="AX138" s="185"/>
      <c r="AY138" s="147"/>
      <c r="AZ138" s="143"/>
      <c r="BA138" s="185"/>
      <c r="BB138" s="521"/>
      <c r="BC138" s="219">
        <f t="shared" si="55"/>
        <v>1838.5</v>
      </c>
    </row>
    <row r="139" spans="1:55" ht="21" customHeight="1">
      <c r="A139" s="522"/>
      <c r="B139" s="523" t="s">
        <v>316</v>
      </c>
      <c r="C139" s="524"/>
      <c r="D139" s="149" t="s">
        <v>41</v>
      </c>
      <c r="E139" s="142">
        <f>E119</f>
        <v>142255.4</v>
      </c>
      <c r="F139" s="142">
        <f t="shared" si="58"/>
        <v>7371.2999999999993</v>
      </c>
      <c r="G139" s="153">
        <f t="shared" si="59"/>
        <v>5.1817365105296522</v>
      </c>
      <c r="H139" s="426">
        <f>H119</f>
        <v>7371.2999999999993</v>
      </c>
      <c r="I139" s="426">
        <f t="shared" ref="I139:BA139" si="69">I119</f>
        <v>7371.2999999999993</v>
      </c>
      <c r="J139" s="426">
        <f t="shared" si="69"/>
        <v>0</v>
      </c>
      <c r="K139" s="142">
        <f t="shared" si="69"/>
        <v>13620.6</v>
      </c>
      <c r="L139" s="142">
        <f t="shared" si="69"/>
        <v>0</v>
      </c>
      <c r="M139" s="142">
        <f t="shared" si="69"/>
        <v>0</v>
      </c>
      <c r="N139" s="142">
        <f t="shared" si="69"/>
        <v>10648.9</v>
      </c>
      <c r="O139" s="142">
        <f t="shared" si="69"/>
        <v>0</v>
      </c>
      <c r="P139" s="142">
        <f t="shared" si="69"/>
        <v>0</v>
      </c>
      <c r="Q139" s="142">
        <f t="shared" si="69"/>
        <v>12312.6</v>
      </c>
      <c r="R139" s="142">
        <f t="shared" si="69"/>
        <v>0</v>
      </c>
      <c r="S139" s="142">
        <f t="shared" si="69"/>
        <v>0</v>
      </c>
      <c r="T139" s="142">
        <f t="shared" si="69"/>
        <v>12725.1</v>
      </c>
      <c r="U139" s="142">
        <f t="shared" si="69"/>
        <v>0</v>
      </c>
      <c r="V139" s="142">
        <f t="shared" si="69"/>
        <v>0</v>
      </c>
      <c r="W139" s="142">
        <f t="shared" si="69"/>
        <v>13112.5</v>
      </c>
      <c r="X139" s="142">
        <f t="shared" si="69"/>
        <v>0</v>
      </c>
      <c r="Y139" s="142">
        <f t="shared" si="69"/>
        <v>0</v>
      </c>
      <c r="Z139" s="142">
        <f t="shared" si="69"/>
        <v>11394</v>
      </c>
      <c r="AA139" s="142">
        <f t="shared" si="69"/>
        <v>0</v>
      </c>
      <c r="AB139" s="142">
        <f t="shared" si="69"/>
        <v>0</v>
      </c>
      <c r="AC139" s="142">
        <f t="shared" si="69"/>
        <v>0</v>
      </c>
      <c r="AD139" s="142">
        <f t="shared" si="69"/>
        <v>0</v>
      </c>
      <c r="AE139" s="142">
        <f t="shared" si="69"/>
        <v>11146.9</v>
      </c>
      <c r="AF139" s="142">
        <f t="shared" si="69"/>
        <v>0</v>
      </c>
      <c r="AG139" s="142">
        <f t="shared" si="69"/>
        <v>0</v>
      </c>
      <c r="AH139" s="142">
        <f t="shared" si="69"/>
        <v>0</v>
      </c>
      <c r="AI139" s="142">
        <f t="shared" si="69"/>
        <v>0</v>
      </c>
      <c r="AJ139" s="142">
        <f t="shared" si="69"/>
        <v>11377.4</v>
      </c>
      <c r="AK139" s="142">
        <f t="shared" si="69"/>
        <v>0</v>
      </c>
      <c r="AL139" s="142">
        <f t="shared" si="69"/>
        <v>0</v>
      </c>
      <c r="AM139" s="142">
        <f t="shared" si="69"/>
        <v>0</v>
      </c>
      <c r="AN139" s="142">
        <f t="shared" si="69"/>
        <v>0</v>
      </c>
      <c r="AO139" s="142">
        <f t="shared" si="69"/>
        <v>12585.899999999998</v>
      </c>
      <c r="AP139" s="142">
        <f t="shared" si="69"/>
        <v>0</v>
      </c>
      <c r="AQ139" s="142">
        <f t="shared" si="69"/>
        <v>0</v>
      </c>
      <c r="AR139" s="142">
        <f t="shared" si="69"/>
        <v>0</v>
      </c>
      <c r="AS139" s="142">
        <f t="shared" si="69"/>
        <v>0</v>
      </c>
      <c r="AT139" s="142">
        <f t="shared" si="69"/>
        <v>13474.3</v>
      </c>
      <c r="AU139" s="142">
        <f t="shared" si="69"/>
        <v>0</v>
      </c>
      <c r="AV139" s="142">
        <f t="shared" si="69"/>
        <v>0</v>
      </c>
      <c r="AW139" s="142">
        <f t="shared" si="69"/>
        <v>0</v>
      </c>
      <c r="AX139" s="142">
        <f t="shared" si="69"/>
        <v>0</v>
      </c>
      <c r="AY139" s="142">
        <f t="shared" si="69"/>
        <v>12485.9</v>
      </c>
      <c r="AZ139" s="142">
        <f t="shared" si="69"/>
        <v>0</v>
      </c>
      <c r="BA139" s="142">
        <f t="shared" si="69"/>
        <v>0</v>
      </c>
      <c r="BB139" s="520"/>
      <c r="BC139" s="219">
        <f t="shared" si="55"/>
        <v>142255.4</v>
      </c>
    </row>
    <row r="140" spans="1:55" ht="31.2" hidden="1">
      <c r="A140" s="522"/>
      <c r="B140" s="523"/>
      <c r="C140" s="524"/>
      <c r="D140" s="151" t="s">
        <v>37</v>
      </c>
      <c r="E140" s="142">
        <f t="shared" ref="E140:E141" si="70">E120</f>
        <v>0</v>
      </c>
      <c r="F140" s="142">
        <f t="shared" si="58"/>
        <v>0</v>
      </c>
      <c r="G140" s="153" t="e">
        <f t="shared" si="59"/>
        <v>#DIV/0!</v>
      </c>
      <c r="H140" s="426">
        <f t="shared" ref="H140:H141" si="71">H120</f>
        <v>0</v>
      </c>
      <c r="I140" s="418"/>
      <c r="J140" s="418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81"/>
      <c r="V140" s="145"/>
      <c r="W140" s="145"/>
      <c r="X140" s="145"/>
      <c r="Y140" s="145"/>
      <c r="Z140" s="145"/>
      <c r="AA140" s="182"/>
      <c r="AB140" s="183"/>
      <c r="AC140" s="184"/>
      <c r="AD140" s="181"/>
      <c r="AE140" s="145"/>
      <c r="AF140" s="182"/>
      <c r="AG140" s="183"/>
      <c r="AH140" s="184"/>
      <c r="AI140" s="181"/>
      <c r="AJ140" s="145"/>
      <c r="AK140" s="182"/>
      <c r="AL140" s="183"/>
      <c r="AM140" s="222"/>
      <c r="AN140" s="145"/>
      <c r="AO140" s="145"/>
      <c r="AP140" s="182"/>
      <c r="AQ140" s="183"/>
      <c r="AR140" s="222"/>
      <c r="AS140" s="145"/>
      <c r="AT140" s="145"/>
      <c r="AU140" s="181"/>
      <c r="AV140" s="181"/>
      <c r="AW140" s="222"/>
      <c r="AX140" s="145"/>
      <c r="AY140" s="145"/>
      <c r="AZ140" s="222"/>
      <c r="BA140" s="145"/>
      <c r="BB140" s="521"/>
      <c r="BC140" s="219">
        <f t="shared" si="55"/>
        <v>0</v>
      </c>
    </row>
    <row r="141" spans="1:55" ht="33" hidden="1" customHeight="1">
      <c r="A141" s="522"/>
      <c r="B141" s="523"/>
      <c r="C141" s="524"/>
      <c r="D141" s="151" t="s">
        <v>2</v>
      </c>
      <c r="E141" s="142">
        <f t="shared" si="70"/>
        <v>0</v>
      </c>
      <c r="F141" s="142">
        <f t="shared" si="58"/>
        <v>0</v>
      </c>
      <c r="G141" s="153" t="e">
        <f t="shared" si="59"/>
        <v>#DIV/0!</v>
      </c>
      <c r="H141" s="426">
        <f t="shared" si="71"/>
        <v>0</v>
      </c>
      <c r="I141" s="424"/>
      <c r="J141" s="424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270"/>
      <c r="V141" s="148"/>
      <c r="W141" s="148"/>
      <c r="X141" s="148"/>
      <c r="Y141" s="148"/>
      <c r="Z141" s="148"/>
      <c r="AA141" s="229"/>
      <c r="AB141" s="231"/>
      <c r="AC141" s="228"/>
      <c r="AD141" s="270"/>
      <c r="AE141" s="148"/>
      <c r="AF141" s="229"/>
      <c r="AG141" s="231"/>
      <c r="AH141" s="228"/>
      <c r="AI141" s="270"/>
      <c r="AJ141" s="148"/>
      <c r="AK141" s="229"/>
      <c r="AL141" s="231"/>
      <c r="AM141" s="232"/>
      <c r="AN141" s="148"/>
      <c r="AO141" s="148"/>
      <c r="AP141" s="229"/>
      <c r="AQ141" s="231"/>
      <c r="AR141" s="232"/>
      <c r="AS141" s="148"/>
      <c r="AT141" s="148"/>
      <c r="AU141" s="270"/>
      <c r="AV141" s="270"/>
      <c r="AW141" s="232"/>
      <c r="AX141" s="148"/>
      <c r="AY141" s="148"/>
      <c r="AZ141" s="232"/>
      <c r="BA141" s="148"/>
      <c r="BB141" s="521"/>
      <c r="BC141" s="219">
        <f t="shared" si="55"/>
        <v>0</v>
      </c>
    </row>
    <row r="142" spans="1:55" ht="21" customHeight="1">
      <c r="A142" s="522"/>
      <c r="B142" s="523"/>
      <c r="C142" s="524"/>
      <c r="D142" s="154" t="s">
        <v>43</v>
      </c>
      <c r="E142" s="142">
        <f>E122</f>
        <v>134890.4</v>
      </c>
      <c r="F142" s="142">
        <f t="shared" si="58"/>
        <v>7253.8</v>
      </c>
      <c r="G142" s="153">
        <f t="shared" si="59"/>
        <v>5.3775509598904003</v>
      </c>
      <c r="H142" s="426">
        <f>H122</f>
        <v>7253.8</v>
      </c>
      <c r="I142" s="426">
        <f t="shared" ref="I142:BA142" si="72">I122</f>
        <v>7253.8</v>
      </c>
      <c r="J142" s="426">
        <f t="shared" si="72"/>
        <v>0</v>
      </c>
      <c r="K142" s="142">
        <f t="shared" si="72"/>
        <v>13224.1</v>
      </c>
      <c r="L142" s="142">
        <f t="shared" si="72"/>
        <v>0</v>
      </c>
      <c r="M142" s="142">
        <f t="shared" si="72"/>
        <v>0</v>
      </c>
      <c r="N142" s="142">
        <f t="shared" si="72"/>
        <v>10353.9</v>
      </c>
      <c r="O142" s="142">
        <f t="shared" si="72"/>
        <v>0</v>
      </c>
      <c r="P142" s="142">
        <f t="shared" si="72"/>
        <v>0</v>
      </c>
      <c r="Q142" s="142">
        <f t="shared" si="72"/>
        <v>11917.6</v>
      </c>
      <c r="R142" s="142">
        <f t="shared" si="72"/>
        <v>0</v>
      </c>
      <c r="S142" s="142">
        <f t="shared" si="72"/>
        <v>0</v>
      </c>
      <c r="T142" s="142">
        <f t="shared" si="72"/>
        <v>12217.6</v>
      </c>
      <c r="U142" s="142">
        <f t="shared" si="72"/>
        <v>0</v>
      </c>
      <c r="V142" s="142">
        <f t="shared" si="72"/>
        <v>0</v>
      </c>
      <c r="W142" s="142">
        <f t="shared" si="72"/>
        <v>12417.5</v>
      </c>
      <c r="X142" s="142">
        <f t="shared" si="72"/>
        <v>0</v>
      </c>
      <c r="Y142" s="142">
        <f t="shared" si="72"/>
        <v>0</v>
      </c>
      <c r="Z142" s="142">
        <f t="shared" si="72"/>
        <v>10699</v>
      </c>
      <c r="AA142" s="142">
        <f t="shared" si="72"/>
        <v>0</v>
      </c>
      <c r="AB142" s="142">
        <f t="shared" si="72"/>
        <v>0</v>
      </c>
      <c r="AC142" s="142">
        <f t="shared" si="72"/>
        <v>0</v>
      </c>
      <c r="AD142" s="142">
        <f t="shared" si="72"/>
        <v>0</v>
      </c>
      <c r="AE142" s="142">
        <f t="shared" si="72"/>
        <v>10451.9</v>
      </c>
      <c r="AF142" s="142">
        <f t="shared" si="72"/>
        <v>0</v>
      </c>
      <c r="AG142" s="142">
        <f t="shared" si="72"/>
        <v>0</v>
      </c>
      <c r="AH142" s="142">
        <f t="shared" si="72"/>
        <v>0</v>
      </c>
      <c r="AI142" s="142">
        <f t="shared" si="72"/>
        <v>0</v>
      </c>
      <c r="AJ142" s="142">
        <f t="shared" si="72"/>
        <v>10682.4</v>
      </c>
      <c r="AK142" s="142">
        <f t="shared" si="72"/>
        <v>0</v>
      </c>
      <c r="AL142" s="142">
        <f t="shared" si="72"/>
        <v>0</v>
      </c>
      <c r="AM142" s="142">
        <f t="shared" si="72"/>
        <v>0</v>
      </c>
      <c r="AN142" s="142">
        <f t="shared" si="72"/>
        <v>0</v>
      </c>
      <c r="AO142" s="142">
        <f t="shared" si="72"/>
        <v>11890.899999999998</v>
      </c>
      <c r="AP142" s="142">
        <f t="shared" si="72"/>
        <v>0</v>
      </c>
      <c r="AQ142" s="142">
        <f t="shared" si="72"/>
        <v>0</v>
      </c>
      <c r="AR142" s="142">
        <f t="shared" si="72"/>
        <v>0</v>
      </c>
      <c r="AS142" s="142">
        <f t="shared" si="72"/>
        <v>0</v>
      </c>
      <c r="AT142" s="142">
        <f t="shared" si="72"/>
        <v>11890.8</v>
      </c>
      <c r="AU142" s="142">
        <f t="shared" si="72"/>
        <v>0</v>
      </c>
      <c r="AV142" s="142">
        <f t="shared" si="72"/>
        <v>0</v>
      </c>
      <c r="AW142" s="142">
        <f t="shared" si="72"/>
        <v>0</v>
      </c>
      <c r="AX142" s="142">
        <f t="shared" si="72"/>
        <v>0</v>
      </c>
      <c r="AY142" s="142">
        <f t="shared" si="72"/>
        <v>11890.9</v>
      </c>
      <c r="AZ142" s="142">
        <f t="shared" si="72"/>
        <v>0</v>
      </c>
      <c r="BA142" s="142">
        <f t="shared" si="72"/>
        <v>0</v>
      </c>
      <c r="BB142" s="521"/>
      <c r="BC142" s="219">
        <f t="shared" si="55"/>
        <v>134890.4</v>
      </c>
    </row>
    <row r="143" spans="1:55" ht="65.25" customHeight="1">
      <c r="A143" s="522"/>
      <c r="B143" s="523"/>
      <c r="C143" s="524"/>
      <c r="D143" s="155" t="s">
        <v>367</v>
      </c>
      <c r="E143" s="142">
        <f>E138+E133+E128</f>
        <v>7365</v>
      </c>
      <c r="F143" s="142">
        <f t="shared" si="58"/>
        <v>117.5</v>
      </c>
      <c r="G143" s="153">
        <f t="shared" si="59"/>
        <v>1.5953835709436524</v>
      </c>
      <c r="H143" s="426">
        <f t="shared" ref="H143:BA143" si="73">H138+H133+H128</f>
        <v>117.5</v>
      </c>
      <c r="I143" s="426">
        <f t="shared" si="73"/>
        <v>117.5</v>
      </c>
      <c r="J143" s="426">
        <f t="shared" si="73"/>
        <v>0</v>
      </c>
      <c r="K143" s="142">
        <f t="shared" si="73"/>
        <v>396.5</v>
      </c>
      <c r="L143" s="142">
        <f t="shared" si="73"/>
        <v>0</v>
      </c>
      <c r="M143" s="142">
        <f t="shared" si="73"/>
        <v>0</v>
      </c>
      <c r="N143" s="142">
        <f t="shared" si="73"/>
        <v>295</v>
      </c>
      <c r="O143" s="142">
        <f t="shared" si="73"/>
        <v>0</v>
      </c>
      <c r="P143" s="142">
        <f t="shared" si="73"/>
        <v>0</v>
      </c>
      <c r="Q143" s="142">
        <f t="shared" si="73"/>
        <v>395</v>
      </c>
      <c r="R143" s="142">
        <f t="shared" si="73"/>
        <v>0</v>
      </c>
      <c r="S143" s="142">
        <f t="shared" si="73"/>
        <v>0</v>
      </c>
      <c r="T143" s="142">
        <f t="shared" si="73"/>
        <v>507.5</v>
      </c>
      <c r="U143" s="142">
        <f t="shared" si="73"/>
        <v>0</v>
      </c>
      <c r="V143" s="142">
        <f t="shared" si="73"/>
        <v>0</v>
      </c>
      <c r="W143" s="142">
        <f t="shared" si="73"/>
        <v>695</v>
      </c>
      <c r="X143" s="142">
        <f t="shared" si="73"/>
        <v>0</v>
      </c>
      <c r="Y143" s="142">
        <f t="shared" si="73"/>
        <v>0</v>
      </c>
      <c r="Z143" s="142">
        <f t="shared" si="73"/>
        <v>695</v>
      </c>
      <c r="AA143" s="142">
        <f t="shared" si="73"/>
        <v>0</v>
      </c>
      <c r="AB143" s="142">
        <f t="shared" si="73"/>
        <v>0</v>
      </c>
      <c r="AC143" s="142">
        <f t="shared" si="73"/>
        <v>0</v>
      </c>
      <c r="AD143" s="142">
        <f t="shared" si="73"/>
        <v>0</v>
      </c>
      <c r="AE143" s="142">
        <f t="shared" si="73"/>
        <v>695</v>
      </c>
      <c r="AF143" s="142">
        <f t="shared" si="73"/>
        <v>0</v>
      </c>
      <c r="AG143" s="142">
        <f t="shared" si="73"/>
        <v>0</v>
      </c>
      <c r="AH143" s="142">
        <f t="shared" si="73"/>
        <v>0</v>
      </c>
      <c r="AI143" s="142">
        <f t="shared" si="73"/>
        <v>0</v>
      </c>
      <c r="AJ143" s="142">
        <f t="shared" si="73"/>
        <v>695</v>
      </c>
      <c r="AK143" s="142">
        <f t="shared" si="73"/>
        <v>0</v>
      </c>
      <c r="AL143" s="142">
        <f t="shared" si="73"/>
        <v>0</v>
      </c>
      <c r="AM143" s="142">
        <f t="shared" si="73"/>
        <v>0</v>
      </c>
      <c r="AN143" s="142">
        <f t="shared" si="73"/>
        <v>0</v>
      </c>
      <c r="AO143" s="142">
        <f t="shared" si="73"/>
        <v>695</v>
      </c>
      <c r="AP143" s="142">
        <f t="shared" si="73"/>
        <v>0</v>
      </c>
      <c r="AQ143" s="142">
        <f t="shared" si="73"/>
        <v>0</v>
      </c>
      <c r="AR143" s="142">
        <f t="shared" si="73"/>
        <v>0</v>
      </c>
      <c r="AS143" s="142">
        <f t="shared" si="73"/>
        <v>0</v>
      </c>
      <c r="AT143" s="142">
        <f t="shared" si="73"/>
        <v>1583.5</v>
      </c>
      <c r="AU143" s="142">
        <f t="shared" si="73"/>
        <v>0</v>
      </c>
      <c r="AV143" s="142">
        <f t="shared" si="73"/>
        <v>0</v>
      </c>
      <c r="AW143" s="142">
        <f t="shared" si="73"/>
        <v>0</v>
      </c>
      <c r="AX143" s="142">
        <f t="shared" si="73"/>
        <v>0</v>
      </c>
      <c r="AY143" s="142">
        <f t="shared" si="73"/>
        <v>595</v>
      </c>
      <c r="AZ143" s="142">
        <f t="shared" si="73"/>
        <v>0</v>
      </c>
      <c r="BA143" s="142">
        <f t="shared" si="73"/>
        <v>0</v>
      </c>
      <c r="BB143" s="521"/>
      <c r="BC143" s="219">
        <f t="shared" si="55"/>
        <v>7365</v>
      </c>
    </row>
    <row r="144" spans="1:55" ht="36.75" hidden="1" customHeight="1">
      <c r="A144" s="285"/>
      <c r="B144" s="503" t="s">
        <v>278</v>
      </c>
      <c r="C144" s="505"/>
      <c r="D144" s="149" t="s">
        <v>41</v>
      </c>
      <c r="E144" s="257"/>
      <c r="F144" s="257"/>
      <c r="G144" s="258"/>
      <c r="H144" s="434"/>
      <c r="I144" s="434"/>
      <c r="J144" s="435"/>
      <c r="K144" s="257"/>
      <c r="L144" s="257"/>
      <c r="M144" s="286"/>
      <c r="N144" s="257"/>
      <c r="O144" s="257"/>
      <c r="P144" s="287"/>
      <c r="Q144" s="257"/>
      <c r="R144" s="257"/>
      <c r="S144" s="286"/>
      <c r="T144" s="257"/>
      <c r="U144" s="288"/>
      <c r="V144" s="286"/>
      <c r="W144" s="257"/>
      <c r="X144" s="257"/>
      <c r="Y144" s="286"/>
      <c r="Z144" s="257"/>
      <c r="AA144" s="289"/>
      <c r="AB144" s="290"/>
      <c r="AC144" s="291"/>
      <c r="AD144" s="287"/>
      <c r="AE144" s="257"/>
      <c r="AF144" s="289"/>
      <c r="AG144" s="290"/>
      <c r="AH144" s="291"/>
      <c r="AI144" s="287"/>
      <c r="AJ144" s="257"/>
      <c r="AK144" s="289"/>
      <c r="AL144" s="290"/>
      <c r="AM144" s="291"/>
      <c r="AN144" s="287"/>
      <c r="AO144" s="257"/>
      <c r="AP144" s="289"/>
      <c r="AQ144" s="290"/>
      <c r="AR144" s="291"/>
      <c r="AS144" s="287"/>
      <c r="AT144" s="257"/>
      <c r="AU144" s="288"/>
      <c r="AV144" s="287"/>
      <c r="AW144" s="291"/>
      <c r="AX144" s="287"/>
      <c r="AY144" s="258"/>
      <c r="AZ144" s="291"/>
      <c r="BA144" s="287"/>
      <c r="BB144" s="177"/>
      <c r="BC144" s="219">
        <f t="shared" si="55"/>
        <v>0</v>
      </c>
    </row>
    <row r="145" spans="1:55" ht="36.75" hidden="1" customHeight="1">
      <c r="A145" s="285"/>
      <c r="B145" s="504"/>
      <c r="C145" s="506"/>
      <c r="D145" s="151" t="s">
        <v>37</v>
      </c>
      <c r="E145" s="257"/>
      <c r="F145" s="257"/>
      <c r="G145" s="258"/>
      <c r="H145" s="434"/>
      <c r="I145" s="434"/>
      <c r="J145" s="435"/>
      <c r="K145" s="257"/>
      <c r="L145" s="257"/>
      <c r="M145" s="286"/>
      <c r="N145" s="257"/>
      <c r="O145" s="257"/>
      <c r="P145" s="287"/>
      <c r="Q145" s="257"/>
      <c r="R145" s="257"/>
      <c r="S145" s="286"/>
      <c r="T145" s="257"/>
      <c r="U145" s="288"/>
      <c r="V145" s="286"/>
      <c r="W145" s="257"/>
      <c r="X145" s="257"/>
      <c r="Y145" s="286"/>
      <c r="Z145" s="257"/>
      <c r="AA145" s="289"/>
      <c r="AB145" s="290"/>
      <c r="AC145" s="291"/>
      <c r="AD145" s="287"/>
      <c r="AE145" s="257"/>
      <c r="AF145" s="289"/>
      <c r="AG145" s="290"/>
      <c r="AH145" s="291"/>
      <c r="AI145" s="287"/>
      <c r="AJ145" s="257"/>
      <c r="AK145" s="289"/>
      <c r="AL145" s="290"/>
      <c r="AM145" s="291"/>
      <c r="AN145" s="287"/>
      <c r="AO145" s="257"/>
      <c r="AP145" s="289"/>
      <c r="AQ145" s="290"/>
      <c r="AR145" s="291"/>
      <c r="AS145" s="287"/>
      <c r="AT145" s="257"/>
      <c r="AU145" s="288"/>
      <c r="AV145" s="287"/>
      <c r="AW145" s="291"/>
      <c r="AX145" s="287"/>
      <c r="AY145" s="258"/>
      <c r="AZ145" s="291"/>
      <c r="BA145" s="287"/>
      <c r="BB145" s="177"/>
      <c r="BC145" s="219">
        <f t="shared" si="55"/>
        <v>0</v>
      </c>
    </row>
    <row r="146" spans="1:55" ht="36.75" hidden="1" customHeight="1">
      <c r="A146" s="285"/>
      <c r="B146" s="504"/>
      <c r="C146" s="506"/>
      <c r="D146" s="151" t="s">
        <v>2</v>
      </c>
      <c r="E146" s="257"/>
      <c r="F146" s="257"/>
      <c r="G146" s="258"/>
      <c r="H146" s="434"/>
      <c r="I146" s="434"/>
      <c r="J146" s="435"/>
      <c r="K146" s="257"/>
      <c r="L146" s="257"/>
      <c r="M146" s="286"/>
      <c r="N146" s="257"/>
      <c r="O146" s="257"/>
      <c r="P146" s="287"/>
      <c r="Q146" s="257"/>
      <c r="R146" s="257"/>
      <c r="S146" s="286"/>
      <c r="T146" s="257"/>
      <c r="U146" s="288"/>
      <c r="V146" s="286"/>
      <c r="W146" s="257"/>
      <c r="X146" s="257"/>
      <c r="Y146" s="286"/>
      <c r="Z146" s="257"/>
      <c r="AA146" s="289"/>
      <c r="AB146" s="290"/>
      <c r="AC146" s="291"/>
      <c r="AD146" s="287"/>
      <c r="AE146" s="257"/>
      <c r="AF146" s="289"/>
      <c r="AG146" s="290"/>
      <c r="AH146" s="291"/>
      <c r="AI146" s="287"/>
      <c r="AJ146" s="257"/>
      <c r="AK146" s="289"/>
      <c r="AL146" s="290"/>
      <c r="AM146" s="291"/>
      <c r="AN146" s="287"/>
      <c r="AO146" s="257"/>
      <c r="AP146" s="289"/>
      <c r="AQ146" s="290"/>
      <c r="AR146" s="291"/>
      <c r="AS146" s="287"/>
      <c r="AT146" s="257"/>
      <c r="AU146" s="288"/>
      <c r="AV146" s="287"/>
      <c r="AW146" s="291"/>
      <c r="AX146" s="287"/>
      <c r="AY146" s="258"/>
      <c r="AZ146" s="291"/>
      <c r="BA146" s="287"/>
      <c r="BB146" s="177"/>
      <c r="BC146" s="219">
        <f t="shared" si="55"/>
        <v>0</v>
      </c>
    </row>
    <row r="147" spans="1:55" ht="36.75" hidden="1" customHeight="1">
      <c r="A147" s="285"/>
      <c r="B147" s="504"/>
      <c r="C147" s="506"/>
      <c r="D147" s="154" t="s">
        <v>43</v>
      </c>
      <c r="E147" s="257"/>
      <c r="F147" s="257"/>
      <c r="G147" s="258"/>
      <c r="H147" s="434"/>
      <c r="I147" s="434"/>
      <c r="J147" s="435"/>
      <c r="K147" s="257"/>
      <c r="L147" s="257"/>
      <c r="M147" s="286"/>
      <c r="N147" s="257"/>
      <c r="O147" s="257"/>
      <c r="P147" s="287"/>
      <c r="Q147" s="257"/>
      <c r="R147" s="257"/>
      <c r="S147" s="286"/>
      <c r="T147" s="257"/>
      <c r="U147" s="288"/>
      <c r="V147" s="286"/>
      <c r="W147" s="257"/>
      <c r="X147" s="257"/>
      <c r="Y147" s="286"/>
      <c r="Z147" s="257"/>
      <c r="AA147" s="289"/>
      <c r="AB147" s="290"/>
      <c r="AC147" s="291"/>
      <c r="AD147" s="287"/>
      <c r="AE147" s="257"/>
      <c r="AF147" s="289"/>
      <c r="AG147" s="290"/>
      <c r="AH147" s="291"/>
      <c r="AI147" s="287"/>
      <c r="AJ147" s="257"/>
      <c r="AK147" s="289"/>
      <c r="AL147" s="290"/>
      <c r="AM147" s="291"/>
      <c r="AN147" s="287"/>
      <c r="AO147" s="257"/>
      <c r="AP147" s="289"/>
      <c r="AQ147" s="290"/>
      <c r="AR147" s="291"/>
      <c r="AS147" s="287"/>
      <c r="AT147" s="257"/>
      <c r="AU147" s="288"/>
      <c r="AV147" s="287"/>
      <c r="AW147" s="291"/>
      <c r="AX147" s="287"/>
      <c r="AY147" s="258"/>
      <c r="AZ147" s="291"/>
      <c r="BA147" s="287"/>
      <c r="BB147" s="177"/>
      <c r="BC147" s="219">
        <f t="shared" si="55"/>
        <v>0</v>
      </c>
    </row>
    <row r="148" spans="1:55" ht="36.75" hidden="1" customHeight="1">
      <c r="A148" s="285"/>
      <c r="B148" s="504"/>
      <c r="C148" s="506"/>
      <c r="D148" s="292" t="s">
        <v>270</v>
      </c>
      <c r="E148" s="257"/>
      <c r="F148" s="257"/>
      <c r="G148" s="258"/>
      <c r="H148" s="434"/>
      <c r="I148" s="434"/>
      <c r="J148" s="435"/>
      <c r="K148" s="257"/>
      <c r="L148" s="257"/>
      <c r="M148" s="286"/>
      <c r="N148" s="257"/>
      <c r="O148" s="257"/>
      <c r="P148" s="287"/>
      <c r="Q148" s="257"/>
      <c r="R148" s="257"/>
      <c r="S148" s="286"/>
      <c r="T148" s="257"/>
      <c r="U148" s="288"/>
      <c r="V148" s="286"/>
      <c r="W148" s="257"/>
      <c r="X148" s="257"/>
      <c r="Y148" s="286"/>
      <c r="Z148" s="257"/>
      <c r="AA148" s="289"/>
      <c r="AB148" s="290"/>
      <c r="AC148" s="291"/>
      <c r="AD148" s="287"/>
      <c r="AE148" s="257"/>
      <c r="AF148" s="289"/>
      <c r="AG148" s="290"/>
      <c r="AH148" s="291"/>
      <c r="AI148" s="287"/>
      <c r="AJ148" s="257"/>
      <c r="AK148" s="289"/>
      <c r="AL148" s="290"/>
      <c r="AM148" s="291"/>
      <c r="AN148" s="287"/>
      <c r="AO148" s="257"/>
      <c r="AP148" s="289"/>
      <c r="AQ148" s="290"/>
      <c r="AR148" s="291"/>
      <c r="AS148" s="287"/>
      <c r="AT148" s="257"/>
      <c r="AU148" s="288"/>
      <c r="AV148" s="287"/>
      <c r="AW148" s="291"/>
      <c r="AX148" s="287"/>
      <c r="AY148" s="258"/>
      <c r="AZ148" s="291"/>
      <c r="BA148" s="287"/>
      <c r="BB148" s="177"/>
      <c r="BC148" s="219">
        <f t="shared" si="55"/>
        <v>0</v>
      </c>
    </row>
    <row r="149" spans="1:55" ht="22.5" customHeight="1">
      <c r="A149" s="545" t="s">
        <v>261</v>
      </c>
      <c r="B149" s="545"/>
      <c r="C149" s="545"/>
      <c r="D149" s="545"/>
      <c r="E149" s="545"/>
      <c r="F149" s="545"/>
      <c r="G149" s="545"/>
      <c r="H149" s="545"/>
      <c r="I149" s="545"/>
      <c r="J149" s="545"/>
      <c r="K149" s="545"/>
      <c r="L149" s="545"/>
      <c r="M149" s="545"/>
      <c r="N149" s="545"/>
      <c r="O149" s="545"/>
      <c r="P149" s="545"/>
      <c r="Q149" s="545"/>
      <c r="R149" s="545"/>
      <c r="S149" s="545"/>
      <c r="T149" s="545"/>
      <c r="U149" s="545"/>
      <c r="V149" s="545"/>
      <c r="W149" s="545"/>
      <c r="X149" s="545"/>
      <c r="Y149" s="545"/>
      <c r="Z149" s="545"/>
      <c r="AA149" s="545"/>
      <c r="AB149" s="545"/>
      <c r="AC149" s="545"/>
      <c r="AD149" s="545"/>
      <c r="AE149" s="545"/>
      <c r="AF149" s="545"/>
      <c r="AG149" s="545"/>
      <c r="AH149" s="545"/>
      <c r="AI149" s="545"/>
      <c r="AJ149" s="545"/>
      <c r="AK149" s="545"/>
      <c r="AL149" s="545"/>
      <c r="AM149" s="545"/>
      <c r="AN149" s="545"/>
      <c r="AO149" s="545"/>
      <c r="AP149" s="545"/>
      <c r="AQ149" s="545"/>
      <c r="AR149" s="545"/>
      <c r="AS149" s="545"/>
      <c r="AT149" s="545"/>
      <c r="AU149" s="545"/>
      <c r="AV149" s="545"/>
      <c r="AW149" s="545"/>
      <c r="AX149" s="545"/>
      <c r="AY149" s="545"/>
      <c r="AZ149" s="545"/>
      <c r="BA149" s="545"/>
      <c r="BB149" s="545"/>
      <c r="BC149" s="219">
        <f t="shared" si="55"/>
        <v>0</v>
      </c>
    </row>
    <row r="150" spans="1:55" ht="18.75" customHeight="1">
      <c r="A150" s="546" t="s">
        <v>326</v>
      </c>
      <c r="B150" s="547"/>
      <c r="C150" s="548"/>
      <c r="D150" s="149" t="s">
        <v>41</v>
      </c>
      <c r="E150" s="320">
        <f>E151+E152+E153</f>
        <v>13841.999999999998</v>
      </c>
      <c r="F150" s="142">
        <f t="shared" ref="F150:F169" si="74">I150+L150+O150+R150+U150+X150+AC150+AH150+AM150+AR150+AW150+AZ150</f>
        <v>512</v>
      </c>
      <c r="G150" s="153">
        <f t="shared" ref="G150:G169" si="75">F150/E150*100</f>
        <v>3.6988874440109814</v>
      </c>
      <c r="H150" s="436">
        <f t="shared" ref="H150:BA150" si="76">H151+H152+H153</f>
        <v>512</v>
      </c>
      <c r="I150" s="436">
        <f t="shared" si="76"/>
        <v>512</v>
      </c>
      <c r="J150" s="436">
        <f t="shared" si="76"/>
        <v>0</v>
      </c>
      <c r="K150" s="320">
        <f t="shared" si="76"/>
        <v>804.40000000000009</v>
      </c>
      <c r="L150" s="320">
        <f t="shared" si="76"/>
        <v>0</v>
      </c>
      <c r="M150" s="320">
        <f t="shared" si="76"/>
        <v>0</v>
      </c>
      <c r="N150" s="320">
        <f t="shared" si="76"/>
        <v>8077.5999999999995</v>
      </c>
      <c r="O150" s="320">
        <f t="shared" si="76"/>
        <v>0</v>
      </c>
      <c r="P150" s="320">
        <f t="shared" si="76"/>
        <v>0</v>
      </c>
      <c r="Q150" s="320">
        <f t="shared" si="76"/>
        <v>379.2</v>
      </c>
      <c r="R150" s="320">
        <f t="shared" si="76"/>
        <v>0</v>
      </c>
      <c r="S150" s="320">
        <f t="shared" si="76"/>
        <v>0</v>
      </c>
      <c r="T150" s="320">
        <f t="shared" si="76"/>
        <v>1199</v>
      </c>
      <c r="U150" s="320">
        <f t="shared" si="76"/>
        <v>0</v>
      </c>
      <c r="V150" s="320">
        <f t="shared" si="76"/>
        <v>0</v>
      </c>
      <c r="W150" s="320">
        <f t="shared" si="76"/>
        <v>421.7</v>
      </c>
      <c r="X150" s="320">
        <f t="shared" si="76"/>
        <v>0</v>
      </c>
      <c r="Y150" s="320">
        <f t="shared" si="76"/>
        <v>0</v>
      </c>
      <c r="Z150" s="320">
        <f t="shared" si="76"/>
        <v>222.4</v>
      </c>
      <c r="AA150" s="320">
        <f t="shared" si="76"/>
        <v>0</v>
      </c>
      <c r="AB150" s="320">
        <f t="shared" si="76"/>
        <v>0</v>
      </c>
      <c r="AC150" s="320">
        <f t="shared" si="76"/>
        <v>0</v>
      </c>
      <c r="AD150" s="320">
        <f t="shared" si="76"/>
        <v>0</v>
      </c>
      <c r="AE150" s="320">
        <f t="shared" si="76"/>
        <v>447.9</v>
      </c>
      <c r="AF150" s="320">
        <f t="shared" si="76"/>
        <v>0</v>
      </c>
      <c r="AG150" s="320">
        <f t="shared" si="76"/>
        <v>0</v>
      </c>
      <c r="AH150" s="320">
        <f t="shared" si="76"/>
        <v>0</v>
      </c>
      <c r="AI150" s="320">
        <f t="shared" si="76"/>
        <v>0</v>
      </c>
      <c r="AJ150" s="320">
        <f t="shared" si="76"/>
        <v>534</v>
      </c>
      <c r="AK150" s="320">
        <f t="shared" si="76"/>
        <v>0</v>
      </c>
      <c r="AL150" s="320">
        <f t="shared" si="76"/>
        <v>0</v>
      </c>
      <c r="AM150" s="320">
        <f t="shared" si="76"/>
        <v>0</v>
      </c>
      <c r="AN150" s="320">
        <f t="shared" si="76"/>
        <v>0</v>
      </c>
      <c r="AO150" s="320">
        <f t="shared" si="76"/>
        <v>400</v>
      </c>
      <c r="AP150" s="320">
        <f t="shared" si="76"/>
        <v>0</v>
      </c>
      <c r="AQ150" s="320">
        <f t="shared" si="76"/>
        <v>0</v>
      </c>
      <c r="AR150" s="320">
        <f t="shared" si="76"/>
        <v>0</v>
      </c>
      <c r="AS150" s="320">
        <f t="shared" si="76"/>
        <v>0</v>
      </c>
      <c r="AT150" s="320">
        <f t="shared" si="76"/>
        <v>443.6</v>
      </c>
      <c r="AU150" s="320">
        <f t="shared" si="76"/>
        <v>0</v>
      </c>
      <c r="AV150" s="320">
        <f t="shared" si="76"/>
        <v>0</v>
      </c>
      <c r="AW150" s="320">
        <f t="shared" si="76"/>
        <v>0</v>
      </c>
      <c r="AX150" s="320">
        <f t="shared" si="76"/>
        <v>0</v>
      </c>
      <c r="AY150" s="320">
        <f t="shared" si="76"/>
        <v>400.2</v>
      </c>
      <c r="AZ150" s="320">
        <f t="shared" si="76"/>
        <v>0</v>
      </c>
      <c r="BA150" s="320">
        <f t="shared" si="76"/>
        <v>0</v>
      </c>
      <c r="BB150" s="520"/>
      <c r="BC150" s="219">
        <f t="shared" si="55"/>
        <v>13842.000000000002</v>
      </c>
    </row>
    <row r="151" spans="1:55" ht="31.2" hidden="1">
      <c r="A151" s="549"/>
      <c r="B151" s="550"/>
      <c r="C151" s="551"/>
      <c r="D151" s="151" t="s">
        <v>37</v>
      </c>
      <c r="E151" s="298"/>
      <c r="F151" s="121">
        <f t="shared" si="74"/>
        <v>0</v>
      </c>
      <c r="G151" s="153" t="e">
        <f t="shared" si="75"/>
        <v>#DIV/0!</v>
      </c>
      <c r="H151" s="437"/>
      <c r="I151" s="437"/>
      <c r="J151" s="437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364"/>
      <c r="AB151" s="365"/>
      <c r="AC151" s="366"/>
      <c r="AD151" s="367"/>
      <c r="AE151" s="298"/>
      <c r="AF151" s="364"/>
      <c r="AG151" s="365"/>
      <c r="AH151" s="366"/>
      <c r="AI151" s="367"/>
      <c r="AJ151" s="298"/>
      <c r="AK151" s="364"/>
      <c r="AL151" s="365"/>
      <c r="AM151" s="366"/>
      <c r="AN151" s="367"/>
      <c r="AO151" s="298"/>
      <c r="AP151" s="364"/>
      <c r="AQ151" s="368"/>
      <c r="AR151" s="369"/>
      <c r="AS151" s="298"/>
      <c r="AT151" s="298"/>
      <c r="AU151" s="367"/>
      <c r="AV151" s="367"/>
      <c r="AW151" s="366"/>
      <c r="AX151" s="298"/>
      <c r="AY151" s="298"/>
      <c r="AZ151" s="298"/>
      <c r="BA151" s="367"/>
      <c r="BB151" s="521"/>
      <c r="BC151" s="219">
        <f t="shared" si="55"/>
        <v>0</v>
      </c>
    </row>
    <row r="152" spans="1:55" ht="31.95" customHeight="1">
      <c r="A152" s="549"/>
      <c r="B152" s="550"/>
      <c r="C152" s="551"/>
      <c r="D152" s="151" t="s">
        <v>2</v>
      </c>
      <c r="E152" s="316">
        <f>E45</f>
        <v>1035.8</v>
      </c>
      <c r="F152" s="142">
        <f t="shared" si="74"/>
        <v>0</v>
      </c>
      <c r="G152" s="153">
        <f t="shared" si="75"/>
        <v>0</v>
      </c>
      <c r="H152" s="438">
        <f t="shared" ref="H152:BA152" si="77">H45</f>
        <v>0</v>
      </c>
      <c r="I152" s="438">
        <f t="shared" si="77"/>
        <v>0</v>
      </c>
      <c r="J152" s="438">
        <f t="shared" si="77"/>
        <v>0</v>
      </c>
      <c r="K152" s="316">
        <f t="shared" si="77"/>
        <v>0</v>
      </c>
      <c r="L152" s="316">
        <f t="shared" si="77"/>
        <v>0</v>
      </c>
      <c r="M152" s="316">
        <f t="shared" si="77"/>
        <v>0</v>
      </c>
      <c r="N152" s="316">
        <f t="shared" si="77"/>
        <v>300</v>
      </c>
      <c r="O152" s="316">
        <f t="shared" si="77"/>
        <v>0</v>
      </c>
      <c r="P152" s="316">
        <f t="shared" si="77"/>
        <v>0</v>
      </c>
      <c r="Q152" s="316">
        <f t="shared" si="77"/>
        <v>0</v>
      </c>
      <c r="R152" s="316">
        <f t="shared" si="77"/>
        <v>0</v>
      </c>
      <c r="S152" s="316">
        <f t="shared" si="77"/>
        <v>0</v>
      </c>
      <c r="T152" s="316">
        <f t="shared" si="77"/>
        <v>735.8</v>
      </c>
      <c r="U152" s="316">
        <f t="shared" si="77"/>
        <v>0</v>
      </c>
      <c r="V152" s="316">
        <f t="shared" si="77"/>
        <v>0</v>
      </c>
      <c r="W152" s="316">
        <f t="shared" si="77"/>
        <v>0</v>
      </c>
      <c r="X152" s="316">
        <f t="shared" si="77"/>
        <v>0</v>
      </c>
      <c r="Y152" s="316">
        <f t="shared" si="77"/>
        <v>0</v>
      </c>
      <c r="Z152" s="316">
        <f t="shared" si="77"/>
        <v>0</v>
      </c>
      <c r="AA152" s="316">
        <f t="shared" si="77"/>
        <v>0</v>
      </c>
      <c r="AB152" s="316">
        <f t="shared" si="77"/>
        <v>0</v>
      </c>
      <c r="AC152" s="316">
        <f t="shared" si="77"/>
        <v>0</v>
      </c>
      <c r="AD152" s="316">
        <f t="shared" si="77"/>
        <v>0</v>
      </c>
      <c r="AE152" s="316">
        <f t="shared" si="77"/>
        <v>0</v>
      </c>
      <c r="AF152" s="316">
        <f t="shared" si="77"/>
        <v>0</v>
      </c>
      <c r="AG152" s="316">
        <f t="shared" si="77"/>
        <v>0</v>
      </c>
      <c r="AH152" s="316">
        <f t="shared" si="77"/>
        <v>0</v>
      </c>
      <c r="AI152" s="316">
        <f t="shared" si="77"/>
        <v>0</v>
      </c>
      <c r="AJ152" s="316">
        <f t="shared" si="77"/>
        <v>0</v>
      </c>
      <c r="AK152" s="316">
        <f t="shared" si="77"/>
        <v>0</v>
      </c>
      <c r="AL152" s="316">
        <f t="shared" si="77"/>
        <v>0</v>
      </c>
      <c r="AM152" s="316">
        <f t="shared" si="77"/>
        <v>0</v>
      </c>
      <c r="AN152" s="316">
        <f t="shared" si="77"/>
        <v>0</v>
      </c>
      <c r="AO152" s="316">
        <f t="shared" si="77"/>
        <v>0</v>
      </c>
      <c r="AP152" s="316">
        <f t="shared" si="77"/>
        <v>0</v>
      </c>
      <c r="AQ152" s="316">
        <f t="shared" si="77"/>
        <v>0</v>
      </c>
      <c r="AR152" s="316">
        <f t="shared" si="77"/>
        <v>0</v>
      </c>
      <c r="AS152" s="316">
        <f t="shared" si="77"/>
        <v>0</v>
      </c>
      <c r="AT152" s="316">
        <f t="shared" si="77"/>
        <v>0</v>
      </c>
      <c r="AU152" s="316">
        <f t="shared" si="77"/>
        <v>0</v>
      </c>
      <c r="AV152" s="316">
        <f t="shared" si="77"/>
        <v>0</v>
      </c>
      <c r="AW152" s="316">
        <f t="shared" si="77"/>
        <v>0</v>
      </c>
      <c r="AX152" s="316">
        <f t="shared" si="77"/>
        <v>0</v>
      </c>
      <c r="AY152" s="316">
        <f t="shared" si="77"/>
        <v>0</v>
      </c>
      <c r="AZ152" s="316">
        <f t="shared" si="77"/>
        <v>0</v>
      </c>
      <c r="BA152" s="316">
        <f t="shared" si="77"/>
        <v>0</v>
      </c>
      <c r="BB152" s="521"/>
      <c r="BC152" s="219">
        <f t="shared" si="55"/>
        <v>1035.8</v>
      </c>
    </row>
    <row r="153" spans="1:55" ht="20.25" customHeight="1">
      <c r="A153" s="549"/>
      <c r="B153" s="550"/>
      <c r="C153" s="551"/>
      <c r="D153" s="154" t="s">
        <v>43</v>
      </c>
      <c r="E153" s="316">
        <f>E46+E106+E104</f>
        <v>12806.199999999999</v>
      </c>
      <c r="F153" s="142">
        <f t="shared" si="74"/>
        <v>512</v>
      </c>
      <c r="G153" s="153">
        <f t="shared" si="75"/>
        <v>3.9980634380222084</v>
      </c>
      <c r="H153" s="438">
        <f>H46+H104+H107</f>
        <v>512</v>
      </c>
      <c r="I153" s="438">
        <f>I46+I104+I107</f>
        <v>512</v>
      </c>
      <c r="J153" s="438">
        <f t="shared" ref="J153:BA153" si="78">J46+J106+J104</f>
        <v>0</v>
      </c>
      <c r="K153" s="316">
        <f t="shared" si="78"/>
        <v>804.40000000000009</v>
      </c>
      <c r="L153" s="316">
        <f t="shared" si="78"/>
        <v>0</v>
      </c>
      <c r="M153" s="316">
        <f t="shared" si="78"/>
        <v>0</v>
      </c>
      <c r="N153" s="316">
        <f t="shared" si="78"/>
        <v>7777.5999999999995</v>
      </c>
      <c r="O153" s="316">
        <f t="shared" si="78"/>
        <v>0</v>
      </c>
      <c r="P153" s="316">
        <f t="shared" si="78"/>
        <v>0</v>
      </c>
      <c r="Q153" s="316">
        <f t="shared" si="78"/>
        <v>379.2</v>
      </c>
      <c r="R153" s="316">
        <f t="shared" si="78"/>
        <v>0</v>
      </c>
      <c r="S153" s="316">
        <f t="shared" si="78"/>
        <v>0</v>
      </c>
      <c r="T153" s="316">
        <f t="shared" si="78"/>
        <v>463.2</v>
      </c>
      <c r="U153" s="316">
        <f t="shared" si="78"/>
        <v>0</v>
      </c>
      <c r="V153" s="316">
        <f t="shared" si="78"/>
        <v>0</v>
      </c>
      <c r="W153" s="316">
        <f t="shared" si="78"/>
        <v>421.7</v>
      </c>
      <c r="X153" s="316">
        <f t="shared" si="78"/>
        <v>0</v>
      </c>
      <c r="Y153" s="316">
        <f t="shared" si="78"/>
        <v>0</v>
      </c>
      <c r="Z153" s="316">
        <f t="shared" si="78"/>
        <v>222.4</v>
      </c>
      <c r="AA153" s="316">
        <f t="shared" si="78"/>
        <v>0</v>
      </c>
      <c r="AB153" s="316">
        <f t="shared" si="78"/>
        <v>0</v>
      </c>
      <c r="AC153" s="316">
        <f t="shared" si="78"/>
        <v>0</v>
      </c>
      <c r="AD153" s="316">
        <f t="shared" si="78"/>
        <v>0</v>
      </c>
      <c r="AE153" s="316">
        <f t="shared" si="78"/>
        <v>447.9</v>
      </c>
      <c r="AF153" s="316">
        <f t="shared" si="78"/>
        <v>0</v>
      </c>
      <c r="AG153" s="316">
        <f t="shared" si="78"/>
        <v>0</v>
      </c>
      <c r="AH153" s="316">
        <f t="shared" si="78"/>
        <v>0</v>
      </c>
      <c r="AI153" s="316">
        <f t="shared" si="78"/>
        <v>0</v>
      </c>
      <c r="AJ153" s="316">
        <f t="shared" si="78"/>
        <v>534</v>
      </c>
      <c r="AK153" s="316">
        <f t="shared" si="78"/>
        <v>0</v>
      </c>
      <c r="AL153" s="316">
        <f t="shared" si="78"/>
        <v>0</v>
      </c>
      <c r="AM153" s="316">
        <f t="shared" si="78"/>
        <v>0</v>
      </c>
      <c r="AN153" s="316">
        <f t="shared" si="78"/>
        <v>0</v>
      </c>
      <c r="AO153" s="316">
        <f t="shared" si="78"/>
        <v>400</v>
      </c>
      <c r="AP153" s="316">
        <f t="shared" si="78"/>
        <v>0</v>
      </c>
      <c r="AQ153" s="316">
        <f t="shared" si="78"/>
        <v>0</v>
      </c>
      <c r="AR153" s="316">
        <f t="shared" si="78"/>
        <v>0</v>
      </c>
      <c r="AS153" s="316">
        <f t="shared" si="78"/>
        <v>0</v>
      </c>
      <c r="AT153" s="316">
        <f t="shared" si="78"/>
        <v>443.6</v>
      </c>
      <c r="AU153" s="316">
        <f t="shared" si="78"/>
        <v>0</v>
      </c>
      <c r="AV153" s="316">
        <f t="shared" si="78"/>
        <v>0</v>
      </c>
      <c r="AW153" s="316">
        <f t="shared" si="78"/>
        <v>0</v>
      </c>
      <c r="AX153" s="316">
        <f t="shared" si="78"/>
        <v>0</v>
      </c>
      <c r="AY153" s="316">
        <f t="shared" si="78"/>
        <v>400.2</v>
      </c>
      <c r="AZ153" s="316">
        <f t="shared" si="78"/>
        <v>0</v>
      </c>
      <c r="BA153" s="316">
        <f t="shared" si="78"/>
        <v>0</v>
      </c>
      <c r="BB153" s="521"/>
      <c r="BC153" s="219">
        <f t="shared" si="55"/>
        <v>12806.200000000003</v>
      </c>
    </row>
    <row r="154" spans="1:55" ht="54" customHeight="1">
      <c r="A154" s="549"/>
      <c r="B154" s="550"/>
      <c r="C154" s="551"/>
      <c r="D154" s="155" t="s">
        <v>367</v>
      </c>
      <c r="E154" s="307"/>
      <c r="F154" s="142">
        <f t="shared" si="74"/>
        <v>0</v>
      </c>
      <c r="G154" s="153" t="e">
        <f t="shared" si="75"/>
        <v>#DIV/0!</v>
      </c>
      <c r="H154" s="439"/>
      <c r="I154" s="439"/>
      <c r="J154" s="439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70"/>
      <c r="V154" s="307"/>
      <c r="W154" s="307"/>
      <c r="X154" s="307"/>
      <c r="Y154" s="307"/>
      <c r="Z154" s="307"/>
      <c r="AA154" s="371"/>
      <c r="AB154" s="372"/>
      <c r="AC154" s="373"/>
      <c r="AD154" s="370"/>
      <c r="AE154" s="307"/>
      <c r="AF154" s="371"/>
      <c r="AG154" s="372"/>
      <c r="AH154" s="373"/>
      <c r="AI154" s="370"/>
      <c r="AJ154" s="307"/>
      <c r="AK154" s="371"/>
      <c r="AL154" s="372"/>
      <c r="AM154" s="373"/>
      <c r="AN154" s="370"/>
      <c r="AO154" s="307"/>
      <c r="AP154" s="371"/>
      <c r="AQ154" s="372"/>
      <c r="AR154" s="374"/>
      <c r="AS154" s="307"/>
      <c r="AT154" s="307"/>
      <c r="AU154" s="370"/>
      <c r="AV154" s="370"/>
      <c r="AW154" s="373"/>
      <c r="AX154" s="307"/>
      <c r="AY154" s="307"/>
      <c r="AZ154" s="373"/>
      <c r="BA154" s="370"/>
      <c r="BB154" s="521"/>
      <c r="BC154" s="219">
        <f t="shared" si="55"/>
        <v>0</v>
      </c>
    </row>
    <row r="155" spans="1:55" ht="15" customHeight="1">
      <c r="A155" s="552" t="s">
        <v>327</v>
      </c>
      <c r="B155" s="553"/>
      <c r="C155" s="554"/>
      <c r="D155" s="308" t="s">
        <v>41</v>
      </c>
      <c r="E155" s="142">
        <f>H155+K155+N155+Q155+T155+W155+Z155+AE155+AJ155+AO155+AT155+AY155</f>
        <v>53378.6</v>
      </c>
      <c r="F155" s="142">
        <f t="shared" si="74"/>
        <v>3499.8</v>
      </c>
      <c r="G155" s="153">
        <f t="shared" si="75"/>
        <v>6.5565601195984913</v>
      </c>
      <c r="H155" s="426">
        <f>H158</f>
        <v>3499.8</v>
      </c>
      <c r="I155" s="426">
        <f>I158</f>
        <v>3499.8</v>
      </c>
      <c r="J155" s="436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75"/>
      <c r="AE155" s="320"/>
      <c r="AF155" s="320"/>
      <c r="AG155" s="320"/>
      <c r="AH155" s="320"/>
      <c r="AI155" s="375"/>
      <c r="AJ155" s="320"/>
      <c r="AK155" s="320"/>
      <c r="AL155" s="320"/>
      <c r="AM155" s="320"/>
      <c r="AN155" s="375"/>
      <c r="AO155" s="320">
        <f>AO156+AO157+AO158</f>
        <v>49860.899999999994</v>
      </c>
      <c r="AP155" s="320">
        <f t="shared" ref="AP155:BA155" si="79">AP156+AP157+AP158</f>
        <v>0</v>
      </c>
      <c r="AQ155" s="320">
        <f t="shared" si="79"/>
        <v>0</v>
      </c>
      <c r="AR155" s="320">
        <f t="shared" si="79"/>
        <v>0</v>
      </c>
      <c r="AS155" s="320">
        <f t="shared" si="79"/>
        <v>0</v>
      </c>
      <c r="AT155" s="320">
        <f t="shared" si="79"/>
        <v>0</v>
      </c>
      <c r="AU155" s="320">
        <f t="shared" si="79"/>
        <v>0</v>
      </c>
      <c r="AV155" s="320">
        <f t="shared" si="79"/>
        <v>0</v>
      </c>
      <c r="AW155" s="320">
        <f t="shared" si="79"/>
        <v>0</v>
      </c>
      <c r="AX155" s="320">
        <f t="shared" si="79"/>
        <v>0</v>
      </c>
      <c r="AY155" s="320">
        <f t="shared" si="79"/>
        <v>17.899999999999999</v>
      </c>
      <c r="AZ155" s="320">
        <f t="shared" si="79"/>
        <v>0</v>
      </c>
      <c r="BA155" s="320">
        <f t="shared" si="79"/>
        <v>0</v>
      </c>
      <c r="BB155" s="520"/>
      <c r="BC155" s="219">
        <f t="shared" si="55"/>
        <v>53378.6</v>
      </c>
    </row>
    <row r="156" spans="1:55" ht="31.2" hidden="1">
      <c r="A156" s="555"/>
      <c r="B156" s="556"/>
      <c r="C156" s="557"/>
      <c r="D156" s="151" t="s">
        <v>37</v>
      </c>
      <c r="E156" s="142">
        <f t="shared" ref="E156:E159" si="80">H156+K156+N156+Q156+T156+W156+Z156+AE156+AJ156+AO156+AT156+AY156</f>
        <v>12</v>
      </c>
      <c r="F156" s="142">
        <f t="shared" si="74"/>
        <v>0</v>
      </c>
      <c r="G156" s="153">
        <f t="shared" si="75"/>
        <v>0</v>
      </c>
      <c r="H156" s="426">
        <f t="shared" ref="H156:H157" si="81">H100+H107</f>
        <v>12</v>
      </c>
      <c r="I156" s="418"/>
      <c r="J156" s="440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366"/>
      <c r="AE156" s="298"/>
      <c r="AF156" s="298"/>
      <c r="AG156" s="298"/>
      <c r="AH156" s="298"/>
      <c r="AI156" s="366"/>
      <c r="AJ156" s="298"/>
      <c r="AK156" s="298"/>
      <c r="AL156" s="298"/>
      <c r="AM156" s="298"/>
      <c r="AN156" s="366"/>
      <c r="AO156" s="298"/>
      <c r="AP156" s="298"/>
      <c r="AQ156" s="298"/>
      <c r="AR156" s="298"/>
      <c r="AS156" s="298"/>
      <c r="AT156" s="298"/>
      <c r="AU156" s="366"/>
      <c r="AV156" s="298"/>
      <c r="AW156" s="298"/>
      <c r="AX156" s="298"/>
      <c r="AY156" s="298"/>
      <c r="AZ156" s="376"/>
      <c r="BA156" s="377"/>
      <c r="BB156" s="521"/>
      <c r="BC156" s="219">
        <f t="shared" si="55"/>
        <v>12</v>
      </c>
    </row>
    <row r="157" spans="1:55" ht="32.4" hidden="1" customHeight="1">
      <c r="A157" s="555"/>
      <c r="B157" s="556"/>
      <c r="C157" s="557"/>
      <c r="D157" s="151" t="s">
        <v>2</v>
      </c>
      <c r="E157" s="142">
        <f t="shared" si="80"/>
        <v>3511.8</v>
      </c>
      <c r="F157" s="142">
        <f t="shared" si="74"/>
        <v>0</v>
      </c>
      <c r="G157" s="153">
        <f t="shared" si="75"/>
        <v>0</v>
      </c>
      <c r="H157" s="426">
        <f t="shared" si="81"/>
        <v>3511.8</v>
      </c>
      <c r="I157" s="418"/>
      <c r="J157" s="440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367"/>
      <c r="AB157" s="367"/>
      <c r="AC157" s="366"/>
      <c r="AD157" s="367"/>
      <c r="AE157" s="298"/>
      <c r="AF157" s="367"/>
      <c r="AG157" s="367"/>
      <c r="AH157" s="366"/>
      <c r="AI157" s="367"/>
      <c r="AJ157" s="298"/>
      <c r="AK157" s="367"/>
      <c r="AL157" s="367"/>
      <c r="AM157" s="366"/>
      <c r="AN157" s="367"/>
      <c r="AO157" s="298"/>
      <c r="AP157" s="367"/>
      <c r="AQ157" s="367"/>
      <c r="AR157" s="366"/>
      <c r="AS157" s="298"/>
      <c r="AT157" s="298"/>
      <c r="AU157" s="367"/>
      <c r="AV157" s="367"/>
      <c r="AW157" s="366"/>
      <c r="AX157" s="298"/>
      <c r="AY157" s="298"/>
      <c r="AZ157" s="376"/>
      <c r="BA157" s="378"/>
      <c r="BB157" s="521"/>
      <c r="BC157" s="219">
        <f t="shared" si="55"/>
        <v>3511.8</v>
      </c>
    </row>
    <row r="158" spans="1:55" ht="38.25" customHeight="1">
      <c r="A158" s="555"/>
      <c r="B158" s="556"/>
      <c r="C158" s="557"/>
      <c r="D158" s="154" t="s">
        <v>43</v>
      </c>
      <c r="E158" s="142">
        <f>H158+K158+N158+Q158+T158+W158+Z158+AE158+AJ158+AO158+AT158+AY158</f>
        <v>53378.6</v>
      </c>
      <c r="F158" s="142">
        <f t="shared" si="74"/>
        <v>3499.8</v>
      </c>
      <c r="G158" s="153">
        <f>F158/E158*100</f>
        <v>6.5565601195984913</v>
      </c>
      <c r="H158" s="426">
        <f>H102</f>
        <v>3499.8</v>
      </c>
      <c r="I158" s="426">
        <f>I102</f>
        <v>3499.8</v>
      </c>
      <c r="J158" s="438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79"/>
      <c r="V158" s="316"/>
      <c r="W158" s="316"/>
      <c r="X158" s="316"/>
      <c r="Y158" s="316"/>
      <c r="Z158" s="316"/>
      <c r="AA158" s="380"/>
      <c r="AB158" s="381"/>
      <c r="AC158" s="382"/>
      <c r="AD158" s="379"/>
      <c r="AE158" s="316"/>
      <c r="AF158" s="380"/>
      <c r="AG158" s="381"/>
      <c r="AH158" s="382"/>
      <c r="AI158" s="379"/>
      <c r="AJ158" s="316"/>
      <c r="AK158" s="380"/>
      <c r="AL158" s="381"/>
      <c r="AM158" s="383"/>
      <c r="AN158" s="316"/>
      <c r="AO158" s="316">
        <f>AO102</f>
        <v>49860.899999999994</v>
      </c>
      <c r="AP158" s="380"/>
      <c r="AQ158" s="381"/>
      <c r="AR158" s="383"/>
      <c r="AS158" s="316"/>
      <c r="AT158" s="316"/>
      <c r="AU158" s="379"/>
      <c r="AV158" s="379"/>
      <c r="AW158" s="383"/>
      <c r="AX158" s="316"/>
      <c r="AY158" s="316">
        <f>AY97</f>
        <v>17.899999999999999</v>
      </c>
      <c r="AZ158" s="384"/>
      <c r="BA158" s="385"/>
      <c r="BB158" s="521"/>
      <c r="BC158" s="219">
        <f t="shared" si="55"/>
        <v>53378.6</v>
      </c>
    </row>
    <row r="159" spans="1:55" ht="31.2" hidden="1" customHeight="1">
      <c r="A159" s="555"/>
      <c r="B159" s="556"/>
      <c r="C159" s="557"/>
      <c r="D159" s="155" t="s">
        <v>270</v>
      </c>
      <c r="E159" s="320">
        <f t="shared" si="80"/>
        <v>0</v>
      </c>
      <c r="F159" s="142">
        <f t="shared" si="74"/>
        <v>0</v>
      </c>
      <c r="G159" s="153" t="e">
        <f t="shared" si="75"/>
        <v>#DIV/0!</v>
      </c>
      <c r="H159" s="439"/>
      <c r="I159" s="439"/>
      <c r="J159" s="441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70"/>
      <c r="V159" s="307"/>
      <c r="W159" s="307"/>
      <c r="X159" s="307"/>
      <c r="Y159" s="307"/>
      <c r="Z159" s="307"/>
      <c r="AA159" s="371"/>
      <c r="AB159" s="372"/>
      <c r="AC159" s="373"/>
      <c r="AD159" s="370"/>
      <c r="AE159" s="307"/>
      <c r="AF159" s="371"/>
      <c r="AG159" s="372"/>
      <c r="AH159" s="373"/>
      <c r="AI159" s="370"/>
      <c r="AJ159" s="307"/>
      <c r="AK159" s="371"/>
      <c r="AL159" s="372"/>
      <c r="AM159" s="373"/>
      <c r="AN159" s="370"/>
      <c r="AO159" s="307"/>
      <c r="AP159" s="371"/>
      <c r="AQ159" s="372"/>
      <c r="AR159" s="373"/>
      <c r="AS159" s="307"/>
      <c r="AT159" s="307"/>
      <c r="AU159" s="370"/>
      <c r="AV159" s="370"/>
      <c r="AW159" s="373"/>
      <c r="AX159" s="307"/>
      <c r="AY159" s="307"/>
      <c r="AZ159" s="386"/>
      <c r="BA159" s="387"/>
      <c r="BB159" s="521"/>
      <c r="BC159" s="219">
        <f t="shared" si="55"/>
        <v>0</v>
      </c>
    </row>
    <row r="160" spans="1:55" ht="21" customHeight="1">
      <c r="A160" s="552" t="s">
        <v>328</v>
      </c>
      <c r="B160" s="553"/>
      <c r="C160" s="554"/>
      <c r="D160" s="308" t="s">
        <v>41</v>
      </c>
      <c r="E160" s="142">
        <f>E161+E162+E163+E164</f>
        <v>99677.099999999991</v>
      </c>
      <c r="F160" s="142">
        <f t="shared" si="74"/>
        <v>5976.2</v>
      </c>
      <c r="G160" s="153">
        <f t="shared" si="75"/>
        <v>5.9955596621490796</v>
      </c>
      <c r="H160" s="436">
        <f t="shared" ref="H160:BA160" si="82">H161+H162+H163+H164</f>
        <v>5976.2</v>
      </c>
      <c r="I160" s="436">
        <f t="shared" si="82"/>
        <v>5976.2</v>
      </c>
      <c r="J160" s="436">
        <f t="shared" si="82"/>
        <v>0</v>
      </c>
      <c r="K160" s="320">
        <f t="shared" si="82"/>
        <v>9065.4</v>
      </c>
      <c r="L160" s="320">
        <f t="shared" si="82"/>
        <v>0</v>
      </c>
      <c r="M160" s="320">
        <f t="shared" si="82"/>
        <v>0</v>
      </c>
      <c r="N160" s="320">
        <f t="shared" si="82"/>
        <v>7988.4</v>
      </c>
      <c r="O160" s="320">
        <f t="shared" si="82"/>
        <v>0</v>
      </c>
      <c r="P160" s="320">
        <f t="shared" si="82"/>
        <v>0</v>
      </c>
      <c r="Q160" s="320">
        <f t="shared" si="82"/>
        <v>8758.4</v>
      </c>
      <c r="R160" s="320">
        <f t="shared" si="82"/>
        <v>0</v>
      </c>
      <c r="S160" s="320">
        <f t="shared" si="82"/>
        <v>0</v>
      </c>
      <c r="T160" s="320">
        <f t="shared" si="82"/>
        <v>8758.2999999999993</v>
      </c>
      <c r="U160" s="320">
        <f t="shared" si="82"/>
        <v>0</v>
      </c>
      <c r="V160" s="320">
        <f t="shared" si="82"/>
        <v>0</v>
      </c>
      <c r="W160" s="320">
        <f t="shared" si="82"/>
        <v>8530.2000000000007</v>
      </c>
      <c r="X160" s="320">
        <f t="shared" si="82"/>
        <v>0</v>
      </c>
      <c r="Y160" s="320">
        <f t="shared" si="82"/>
        <v>0</v>
      </c>
      <c r="Z160" s="320">
        <f t="shared" si="82"/>
        <v>7598.4</v>
      </c>
      <c r="AA160" s="320">
        <f t="shared" si="82"/>
        <v>0</v>
      </c>
      <c r="AB160" s="320">
        <f t="shared" si="82"/>
        <v>0</v>
      </c>
      <c r="AC160" s="320">
        <f t="shared" si="82"/>
        <v>0</v>
      </c>
      <c r="AD160" s="320">
        <f t="shared" si="82"/>
        <v>0</v>
      </c>
      <c r="AE160" s="320">
        <f t="shared" si="82"/>
        <v>7598.4</v>
      </c>
      <c r="AF160" s="320">
        <f t="shared" si="82"/>
        <v>0</v>
      </c>
      <c r="AG160" s="320">
        <f t="shared" si="82"/>
        <v>0</v>
      </c>
      <c r="AH160" s="320">
        <f t="shared" si="82"/>
        <v>0</v>
      </c>
      <c r="AI160" s="320">
        <f t="shared" si="82"/>
        <v>0</v>
      </c>
      <c r="AJ160" s="320">
        <f t="shared" si="82"/>
        <v>7598.4</v>
      </c>
      <c r="AK160" s="320">
        <f t="shared" si="82"/>
        <v>0</v>
      </c>
      <c r="AL160" s="320">
        <f t="shared" si="82"/>
        <v>0</v>
      </c>
      <c r="AM160" s="320">
        <f t="shared" si="82"/>
        <v>0</v>
      </c>
      <c r="AN160" s="320">
        <f t="shared" si="82"/>
        <v>0</v>
      </c>
      <c r="AO160" s="320">
        <f t="shared" si="82"/>
        <v>8990</v>
      </c>
      <c r="AP160" s="320">
        <f t="shared" si="82"/>
        <v>0</v>
      </c>
      <c r="AQ160" s="320">
        <f t="shared" si="82"/>
        <v>0</v>
      </c>
      <c r="AR160" s="320">
        <f t="shared" si="82"/>
        <v>0</v>
      </c>
      <c r="AS160" s="320">
        <f t="shared" si="82"/>
        <v>0</v>
      </c>
      <c r="AT160" s="320">
        <f t="shared" si="82"/>
        <v>8990</v>
      </c>
      <c r="AU160" s="320">
        <f t="shared" si="82"/>
        <v>0</v>
      </c>
      <c r="AV160" s="320">
        <f t="shared" si="82"/>
        <v>0</v>
      </c>
      <c r="AW160" s="320">
        <f t="shared" si="82"/>
        <v>0</v>
      </c>
      <c r="AX160" s="320">
        <f t="shared" si="82"/>
        <v>0</v>
      </c>
      <c r="AY160" s="320">
        <f t="shared" si="82"/>
        <v>9825</v>
      </c>
      <c r="AZ160" s="320">
        <f t="shared" si="82"/>
        <v>0</v>
      </c>
      <c r="BA160" s="320">
        <f t="shared" si="82"/>
        <v>0</v>
      </c>
      <c r="BB160" s="520"/>
      <c r="BC160" s="219">
        <f t="shared" si="55"/>
        <v>99677.099999999991</v>
      </c>
    </row>
    <row r="161" spans="1:55" ht="30.75" hidden="1" customHeight="1">
      <c r="A161" s="555"/>
      <c r="B161" s="556"/>
      <c r="C161" s="557"/>
      <c r="D161" s="151" t="s">
        <v>37</v>
      </c>
      <c r="E161" s="145"/>
      <c r="F161" s="142">
        <f t="shared" si="74"/>
        <v>0</v>
      </c>
      <c r="G161" s="153" t="e">
        <f t="shared" si="75"/>
        <v>#DIV/0!</v>
      </c>
      <c r="H161" s="437"/>
      <c r="I161" s="437"/>
      <c r="J161" s="440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368"/>
      <c r="AB161" s="368"/>
      <c r="AC161" s="366"/>
      <c r="AD161" s="367"/>
      <c r="AE161" s="298"/>
      <c r="AF161" s="368"/>
      <c r="AG161" s="368"/>
      <c r="AH161" s="366"/>
      <c r="AI161" s="367"/>
      <c r="AJ161" s="298"/>
      <c r="AK161" s="368"/>
      <c r="AL161" s="368"/>
      <c r="AM161" s="366"/>
      <c r="AN161" s="367"/>
      <c r="AO161" s="298"/>
      <c r="AP161" s="368"/>
      <c r="AQ161" s="368"/>
      <c r="AR161" s="366"/>
      <c r="AS161" s="298"/>
      <c r="AT161" s="298"/>
      <c r="AU161" s="367"/>
      <c r="AV161" s="367"/>
      <c r="AW161" s="366"/>
      <c r="AX161" s="298"/>
      <c r="AY161" s="298"/>
      <c r="AZ161" s="298"/>
      <c r="BA161" s="367"/>
      <c r="BB161" s="521"/>
      <c r="BC161" s="219">
        <f t="shared" si="55"/>
        <v>0</v>
      </c>
    </row>
    <row r="162" spans="1:55" ht="31.2" hidden="1" customHeight="1">
      <c r="A162" s="555"/>
      <c r="B162" s="556"/>
      <c r="C162" s="557"/>
      <c r="D162" s="151" t="s">
        <v>2</v>
      </c>
      <c r="E162" s="148"/>
      <c r="F162" s="142">
        <f t="shared" si="74"/>
        <v>0</v>
      </c>
      <c r="G162" s="153" t="e">
        <f t="shared" si="75"/>
        <v>#DIV/0!</v>
      </c>
      <c r="H162" s="438"/>
      <c r="I162" s="438"/>
      <c r="J162" s="442"/>
      <c r="K162" s="316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388"/>
      <c r="AB162" s="388"/>
      <c r="AC162" s="373"/>
      <c r="AD162" s="370"/>
      <c r="AE162" s="298"/>
      <c r="AF162" s="388"/>
      <c r="AG162" s="388"/>
      <c r="AH162" s="373"/>
      <c r="AI162" s="370"/>
      <c r="AJ162" s="298"/>
      <c r="AK162" s="388"/>
      <c r="AL162" s="388"/>
      <c r="AM162" s="373"/>
      <c r="AN162" s="370"/>
      <c r="AO162" s="298"/>
      <c r="AP162" s="388"/>
      <c r="AQ162" s="388"/>
      <c r="AR162" s="373"/>
      <c r="AS162" s="307"/>
      <c r="AT162" s="298"/>
      <c r="AU162" s="379"/>
      <c r="AV162" s="379"/>
      <c r="AW162" s="382"/>
      <c r="AX162" s="316"/>
      <c r="AY162" s="316"/>
      <c r="AZ162" s="316"/>
      <c r="BA162" s="379"/>
      <c r="BB162" s="521"/>
      <c r="BC162" s="219">
        <f t="shared" si="55"/>
        <v>0</v>
      </c>
    </row>
    <row r="163" spans="1:55" ht="33.75" customHeight="1">
      <c r="A163" s="555"/>
      <c r="B163" s="556"/>
      <c r="C163" s="557"/>
      <c r="D163" s="154" t="s">
        <v>335</v>
      </c>
      <c r="E163" s="142">
        <f t="shared" ref="E163:E164" si="83">H163+K163+N163+Q163+T163+W163+Z163+AE163+AJ163+AO163+AT163+AY163</f>
        <v>93477.099999999991</v>
      </c>
      <c r="F163" s="142">
        <f t="shared" si="74"/>
        <v>5911.2</v>
      </c>
      <c r="G163" s="153">
        <f t="shared" si="75"/>
        <v>6.3236878337047262</v>
      </c>
      <c r="H163" s="438">
        <v>5911.2</v>
      </c>
      <c r="I163" s="438">
        <v>5911.2</v>
      </c>
      <c r="J163" s="438"/>
      <c r="K163" s="316">
        <f>7288.3+1377.1</f>
        <v>8665.4</v>
      </c>
      <c r="L163" s="316"/>
      <c r="M163" s="316"/>
      <c r="N163" s="316">
        <v>7588.4</v>
      </c>
      <c r="O163" s="316"/>
      <c r="P163" s="316"/>
      <c r="Q163" s="316">
        <v>8258.4</v>
      </c>
      <c r="R163" s="316"/>
      <c r="S163" s="316"/>
      <c r="T163" s="316">
        <v>8258.2999999999993</v>
      </c>
      <c r="U163" s="379"/>
      <c r="V163" s="316"/>
      <c r="W163" s="316">
        <v>8030.2</v>
      </c>
      <c r="X163" s="316"/>
      <c r="Y163" s="316"/>
      <c r="Z163" s="316">
        <v>7098.4</v>
      </c>
      <c r="AA163" s="380"/>
      <c r="AB163" s="381"/>
      <c r="AC163" s="382"/>
      <c r="AD163" s="379"/>
      <c r="AE163" s="316">
        <v>7098.4</v>
      </c>
      <c r="AF163" s="380"/>
      <c r="AG163" s="381"/>
      <c r="AH163" s="382"/>
      <c r="AI163" s="379"/>
      <c r="AJ163" s="316">
        <v>7098.4</v>
      </c>
      <c r="AK163" s="380"/>
      <c r="AL163" s="381"/>
      <c r="AM163" s="383"/>
      <c r="AN163" s="316"/>
      <c r="AO163" s="316">
        <v>8490</v>
      </c>
      <c r="AP163" s="380"/>
      <c r="AQ163" s="381"/>
      <c r="AR163" s="383"/>
      <c r="AS163" s="316"/>
      <c r="AT163" s="316">
        <v>8490</v>
      </c>
      <c r="AU163" s="379"/>
      <c r="AV163" s="379"/>
      <c r="AW163" s="383"/>
      <c r="AX163" s="316"/>
      <c r="AY163" s="316">
        <v>8490</v>
      </c>
      <c r="AZ163" s="383"/>
      <c r="BA163" s="316"/>
      <c r="BB163" s="521"/>
      <c r="BC163" s="219">
        <f t="shared" si="55"/>
        <v>93477.099999999991</v>
      </c>
    </row>
    <row r="164" spans="1:55" ht="44.25" customHeight="1" thickBot="1">
      <c r="A164" s="558"/>
      <c r="B164" s="559"/>
      <c r="C164" s="560"/>
      <c r="D164" s="406" t="s">
        <v>367</v>
      </c>
      <c r="E164" s="142">
        <f t="shared" si="83"/>
        <v>6200</v>
      </c>
      <c r="F164" s="142">
        <f t="shared" si="74"/>
        <v>65</v>
      </c>
      <c r="G164" s="153">
        <f t="shared" si="75"/>
        <v>1.0483870967741937</v>
      </c>
      <c r="H164" s="439">
        <v>65</v>
      </c>
      <c r="I164" s="439">
        <v>65</v>
      </c>
      <c r="J164" s="441"/>
      <c r="K164" s="307">
        <v>400</v>
      </c>
      <c r="L164" s="307"/>
      <c r="M164" s="307"/>
      <c r="N164" s="307">
        <v>400</v>
      </c>
      <c r="O164" s="307"/>
      <c r="P164" s="307"/>
      <c r="Q164" s="307">
        <v>500</v>
      </c>
      <c r="R164" s="307"/>
      <c r="S164" s="307"/>
      <c r="T164" s="307">
        <v>500</v>
      </c>
      <c r="U164" s="370"/>
      <c r="V164" s="307"/>
      <c r="W164" s="307">
        <v>500</v>
      </c>
      <c r="X164" s="307"/>
      <c r="Y164" s="307"/>
      <c r="Z164" s="307">
        <v>500</v>
      </c>
      <c r="AA164" s="371"/>
      <c r="AB164" s="372"/>
      <c r="AC164" s="373"/>
      <c r="AD164" s="370"/>
      <c r="AE164" s="307">
        <v>500</v>
      </c>
      <c r="AF164" s="371"/>
      <c r="AG164" s="372"/>
      <c r="AH164" s="373"/>
      <c r="AI164" s="370"/>
      <c r="AJ164" s="307">
        <v>500</v>
      </c>
      <c r="AK164" s="371"/>
      <c r="AL164" s="372"/>
      <c r="AM164" s="373"/>
      <c r="AN164" s="370"/>
      <c r="AO164" s="307">
        <v>500</v>
      </c>
      <c r="AP164" s="371"/>
      <c r="AQ164" s="372"/>
      <c r="AR164" s="373"/>
      <c r="AS164" s="307"/>
      <c r="AT164" s="307">
        <v>500</v>
      </c>
      <c r="AU164" s="370"/>
      <c r="AV164" s="370"/>
      <c r="AW164" s="373"/>
      <c r="AX164" s="307"/>
      <c r="AY164" s="307">
        <v>1335</v>
      </c>
      <c r="AZ164" s="373"/>
      <c r="BA164" s="370"/>
      <c r="BB164" s="521"/>
      <c r="BC164" s="219">
        <f t="shared" si="55"/>
        <v>6200</v>
      </c>
    </row>
    <row r="165" spans="1:55" ht="21" customHeight="1">
      <c r="A165" s="552" t="s">
        <v>329</v>
      </c>
      <c r="B165" s="553"/>
      <c r="C165" s="554"/>
      <c r="D165" s="149" t="s">
        <v>41</v>
      </c>
      <c r="E165" s="142">
        <f>E166+E167+E168+E169</f>
        <v>42578.3</v>
      </c>
      <c r="F165" s="142">
        <f t="shared" si="74"/>
        <v>1395.1</v>
      </c>
      <c r="G165" s="153">
        <f t="shared" si="75"/>
        <v>3.2765516706867106</v>
      </c>
      <c r="H165" s="436">
        <f t="shared" ref="H165:AZ165" si="84">H166+H167+H168+H169</f>
        <v>1395.1</v>
      </c>
      <c r="I165" s="436">
        <f t="shared" si="84"/>
        <v>1395.1</v>
      </c>
      <c r="J165" s="436">
        <f t="shared" si="84"/>
        <v>0</v>
      </c>
      <c r="K165" s="320">
        <f t="shared" si="84"/>
        <v>4396.2</v>
      </c>
      <c r="L165" s="320">
        <f t="shared" si="84"/>
        <v>0</v>
      </c>
      <c r="M165" s="320">
        <f t="shared" si="84"/>
        <v>0</v>
      </c>
      <c r="N165" s="320">
        <f t="shared" si="84"/>
        <v>3041.9</v>
      </c>
      <c r="O165" s="320">
        <f t="shared" si="84"/>
        <v>0</v>
      </c>
      <c r="P165" s="320">
        <f t="shared" si="84"/>
        <v>0</v>
      </c>
      <c r="Q165" s="320">
        <f t="shared" si="84"/>
        <v>4133.3</v>
      </c>
      <c r="R165" s="320">
        <f t="shared" si="84"/>
        <v>0</v>
      </c>
      <c r="S165" s="320">
        <f t="shared" si="84"/>
        <v>0</v>
      </c>
      <c r="T165" s="320">
        <f t="shared" si="84"/>
        <v>4133.3</v>
      </c>
      <c r="U165" s="320">
        <f t="shared" si="84"/>
        <v>0</v>
      </c>
      <c r="V165" s="320">
        <f t="shared" si="84"/>
        <v>0</v>
      </c>
      <c r="W165" s="320">
        <f t="shared" si="84"/>
        <v>4070.5</v>
      </c>
      <c r="X165" s="320">
        <f t="shared" si="84"/>
        <v>0</v>
      </c>
      <c r="Y165" s="320">
        <f t="shared" si="84"/>
        <v>0</v>
      </c>
      <c r="Z165" s="320">
        <f t="shared" si="84"/>
        <v>3626.7</v>
      </c>
      <c r="AA165" s="320">
        <f t="shared" si="84"/>
        <v>0</v>
      </c>
      <c r="AB165" s="320">
        <f t="shared" si="84"/>
        <v>0</v>
      </c>
      <c r="AC165" s="320">
        <f t="shared" si="84"/>
        <v>0</v>
      </c>
      <c r="AD165" s="320">
        <f t="shared" si="84"/>
        <v>0</v>
      </c>
      <c r="AE165" s="320">
        <f t="shared" si="84"/>
        <v>3626.7</v>
      </c>
      <c r="AF165" s="320">
        <f t="shared" si="84"/>
        <v>0</v>
      </c>
      <c r="AG165" s="320">
        <f t="shared" si="84"/>
        <v>0</v>
      </c>
      <c r="AH165" s="320">
        <f t="shared" si="84"/>
        <v>0</v>
      </c>
      <c r="AI165" s="320">
        <f t="shared" si="84"/>
        <v>0</v>
      </c>
      <c r="AJ165" s="320">
        <f t="shared" si="84"/>
        <v>3427.7</v>
      </c>
      <c r="AK165" s="320">
        <f t="shared" si="84"/>
        <v>0</v>
      </c>
      <c r="AL165" s="320">
        <f t="shared" si="84"/>
        <v>0</v>
      </c>
      <c r="AM165" s="320">
        <f t="shared" si="84"/>
        <v>0</v>
      </c>
      <c r="AN165" s="320">
        <f t="shared" si="84"/>
        <v>0</v>
      </c>
      <c r="AO165" s="320">
        <f t="shared" si="84"/>
        <v>3574.9</v>
      </c>
      <c r="AP165" s="320">
        <f t="shared" si="84"/>
        <v>0</v>
      </c>
      <c r="AQ165" s="320">
        <f t="shared" si="84"/>
        <v>0</v>
      </c>
      <c r="AR165" s="320">
        <f t="shared" si="84"/>
        <v>0</v>
      </c>
      <c r="AS165" s="320">
        <f t="shared" si="84"/>
        <v>0</v>
      </c>
      <c r="AT165" s="320">
        <f t="shared" si="84"/>
        <v>3574.8</v>
      </c>
      <c r="AU165" s="320">
        <f t="shared" si="84"/>
        <v>0</v>
      </c>
      <c r="AV165" s="320">
        <f t="shared" si="84"/>
        <v>0</v>
      </c>
      <c r="AW165" s="320">
        <f t="shared" si="84"/>
        <v>0</v>
      </c>
      <c r="AX165" s="320">
        <f t="shared" si="84"/>
        <v>0</v>
      </c>
      <c r="AY165" s="320">
        <f t="shared" si="84"/>
        <v>3577.2</v>
      </c>
      <c r="AZ165" s="320">
        <f t="shared" si="84"/>
        <v>0</v>
      </c>
      <c r="BA165" s="321"/>
      <c r="BB165" s="520"/>
      <c r="BC165" s="219">
        <f t="shared" si="55"/>
        <v>42578.3</v>
      </c>
    </row>
    <row r="166" spans="1:55" ht="35.25" hidden="1" customHeight="1">
      <c r="A166" s="555"/>
      <c r="B166" s="556"/>
      <c r="C166" s="557"/>
      <c r="D166" s="151" t="s">
        <v>37</v>
      </c>
      <c r="E166" s="145"/>
      <c r="F166" s="142">
        <f t="shared" si="74"/>
        <v>0</v>
      </c>
      <c r="G166" s="153" t="e">
        <f t="shared" si="75"/>
        <v>#DIV/0!</v>
      </c>
      <c r="H166" s="443"/>
      <c r="I166" s="443"/>
      <c r="J166" s="444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  <c r="V166" s="261"/>
      <c r="W166" s="261"/>
      <c r="X166" s="261"/>
      <c r="Y166" s="261"/>
      <c r="Z166" s="261"/>
      <c r="AA166" s="317"/>
      <c r="AB166" s="296"/>
      <c r="AC166" s="294"/>
      <c r="AD166" s="295"/>
      <c r="AE166" s="261"/>
      <c r="AF166" s="317"/>
      <c r="AG166" s="296"/>
      <c r="AH166" s="294"/>
      <c r="AI166" s="295"/>
      <c r="AJ166" s="261"/>
      <c r="AK166" s="317"/>
      <c r="AL166" s="296"/>
      <c r="AM166" s="294"/>
      <c r="AN166" s="295"/>
      <c r="AO166" s="261"/>
      <c r="AP166" s="317"/>
      <c r="AQ166" s="296"/>
      <c r="AR166" s="294"/>
      <c r="AS166" s="293"/>
      <c r="AT166" s="261"/>
      <c r="AU166" s="297"/>
      <c r="AV166" s="295"/>
      <c r="AW166" s="294"/>
      <c r="AX166" s="293"/>
      <c r="AY166" s="298"/>
      <c r="AZ166" s="261"/>
      <c r="BA166" s="295"/>
      <c r="BB166" s="521"/>
      <c r="BC166" s="219">
        <f t="shared" si="55"/>
        <v>0</v>
      </c>
    </row>
    <row r="167" spans="1:55" ht="31.2" hidden="1" customHeight="1">
      <c r="A167" s="555"/>
      <c r="B167" s="556"/>
      <c r="C167" s="557"/>
      <c r="D167" s="151" t="s">
        <v>2</v>
      </c>
      <c r="E167" s="148"/>
      <c r="F167" s="142">
        <f t="shared" si="74"/>
        <v>0</v>
      </c>
      <c r="G167" s="153" t="e">
        <f t="shared" si="75"/>
        <v>#DIV/0!</v>
      </c>
      <c r="H167" s="445"/>
      <c r="I167" s="445"/>
      <c r="J167" s="446"/>
      <c r="K167" s="299"/>
      <c r="L167" s="261"/>
      <c r="M167" s="261"/>
      <c r="N167" s="261"/>
      <c r="O167" s="261"/>
      <c r="P167" s="261"/>
      <c r="Q167" s="261"/>
      <c r="R167" s="261"/>
      <c r="S167" s="261"/>
      <c r="T167" s="261"/>
      <c r="U167" s="261"/>
      <c r="V167" s="261"/>
      <c r="W167" s="261"/>
      <c r="X167" s="261"/>
      <c r="Y167" s="261"/>
      <c r="Z167" s="261"/>
      <c r="AA167" s="318"/>
      <c r="AB167" s="319"/>
      <c r="AC167" s="305"/>
      <c r="AD167" s="306"/>
      <c r="AE167" s="261"/>
      <c r="AF167" s="318"/>
      <c r="AG167" s="319"/>
      <c r="AH167" s="305"/>
      <c r="AI167" s="306"/>
      <c r="AJ167" s="261"/>
      <c r="AK167" s="318"/>
      <c r="AL167" s="319"/>
      <c r="AM167" s="305"/>
      <c r="AN167" s="306"/>
      <c r="AO167" s="261"/>
      <c r="AP167" s="318"/>
      <c r="AQ167" s="319"/>
      <c r="AR167" s="305"/>
      <c r="AS167" s="301"/>
      <c r="AT167" s="261"/>
      <c r="AU167" s="310"/>
      <c r="AV167" s="314"/>
      <c r="AW167" s="313"/>
      <c r="AX167" s="309"/>
      <c r="AY167" s="316"/>
      <c r="AZ167" s="299"/>
      <c r="BA167" s="314"/>
      <c r="BB167" s="521"/>
      <c r="BC167" s="219">
        <f t="shared" si="55"/>
        <v>0</v>
      </c>
    </row>
    <row r="168" spans="1:55" ht="21.75" customHeight="1">
      <c r="A168" s="555"/>
      <c r="B168" s="556"/>
      <c r="C168" s="557"/>
      <c r="D168" s="154" t="s">
        <v>335</v>
      </c>
      <c r="E168" s="142">
        <f t="shared" ref="E168:E169" si="85">H168+K168+N168+Q168+T168+W168+Z168+AE168+AJ168+AO168+AT168+AY168</f>
        <v>41413.300000000003</v>
      </c>
      <c r="F168" s="142">
        <f t="shared" si="74"/>
        <v>1342.6</v>
      </c>
      <c r="G168" s="153">
        <f t="shared" si="75"/>
        <v>3.2419536718880164</v>
      </c>
      <c r="H168" s="445">
        <v>1342.6</v>
      </c>
      <c r="I168" s="445">
        <v>1342.6</v>
      </c>
      <c r="J168" s="447"/>
      <c r="K168" s="299">
        <f>2835.6+1493.1</f>
        <v>4328.7</v>
      </c>
      <c r="L168" s="299"/>
      <c r="M168" s="309"/>
      <c r="N168" s="299">
        <f>2835.5+100</f>
        <v>2935.5</v>
      </c>
      <c r="O168" s="299"/>
      <c r="P168" s="309"/>
      <c r="Q168" s="299">
        <v>4029.3</v>
      </c>
      <c r="R168" s="299"/>
      <c r="S168" s="309"/>
      <c r="T168" s="299">
        <v>4029.3</v>
      </c>
      <c r="U168" s="310"/>
      <c r="V168" s="309"/>
      <c r="W168" s="299">
        <f>4029.1-62.6</f>
        <v>3966.5</v>
      </c>
      <c r="X168" s="299"/>
      <c r="Y168" s="309"/>
      <c r="Z168" s="299">
        <f>3322.7+200</f>
        <v>3522.7</v>
      </c>
      <c r="AA168" s="311"/>
      <c r="AB168" s="312"/>
      <c r="AC168" s="313"/>
      <c r="AD168" s="314"/>
      <c r="AE168" s="299">
        <v>3522.7</v>
      </c>
      <c r="AF168" s="311"/>
      <c r="AG168" s="312"/>
      <c r="AH168" s="313"/>
      <c r="AI168" s="314"/>
      <c r="AJ168" s="299">
        <v>3323.7</v>
      </c>
      <c r="AK168" s="311"/>
      <c r="AL168" s="312"/>
      <c r="AM168" s="315"/>
      <c r="AN168" s="309"/>
      <c r="AO168" s="299">
        <v>3470.9</v>
      </c>
      <c r="AP168" s="311"/>
      <c r="AQ168" s="312"/>
      <c r="AR168" s="315"/>
      <c r="AS168" s="309"/>
      <c r="AT168" s="299">
        <v>3470.8</v>
      </c>
      <c r="AU168" s="310"/>
      <c r="AV168" s="314"/>
      <c r="AW168" s="315"/>
      <c r="AX168" s="309"/>
      <c r="AY168" s="316">
        <v>3470.6</v>
      </c>
      <c r="AZ168" s="232"/>
      <c r="BA168" s="148"/>
      <c r="BB168" s="521"/>
      <c r="BC168" s="219">
        <f t="shared" si="55"/>
        <v>41413.300000000003</v>
      </c>
    </row>
    <row r="169" spans="1:55" ht="40.5" customHeight="1" thickBot="1">
      <c r="A169" s="558"/>
      <c r="B169" s="559"/>
      <c r="C169" s="560"/>
      <c r="D169" s="406" t="s">
        <v>367</v>
      </c>
      <c r="E169" s="142">
        <f t="shared" si="85"/>
        <v>1165</v>
      </c>
      <c r="F169" s="142">
        <f t="shared" si="74"/>
        <v>52.5</v>
      </c>
      <c r="G169" s="153">
        <f t="shared" si="75"/>
        <v>4.5064377682403434</v>
      </c>
      <c r="H169" s="448">
        <v>52.5</v>
      </c>
      <c r="I169" s="448">
        <v>52.5</v>
      </c>
      <c r="J169" s="449"/>
      <c r="K169" s="300">
        <v>67.5</v>
      </c>
      <c r="L169" s="300"/>
      <c r="M169" s="301"/>
      <c r="N169" s="300">
        <v>106.4</v>
      </c>
      <c r="O169" s="300"/>
      <c r="P169" s="301"/>
      <c r="Q169" s="300">
        <v>104</v>
      </c>
      <c r="R169" s="300"/>
      <c r="S169" s="301"/>
      <c r="T169" s="300">
        <v>104</v>
      </c>
      <c r="U169" s="302"/>
      <c r="V169" s="301"/>
      <c r="W169" s="300">
        <v>104</v>
      </c>
      <c r="X169" s="300"/>
      <c r="Y169" s="301"/>
      <c r="Z169" s="300">
        <v>104</v>
      </c>
      <c r="AA169" s="303"/>
      <c r="AB169" s="304"/>
      <c r="AC169" s="305"/>
      <c r="AD169" s="306"/>
      <c r="AE169" s="300">
        <v>104</v>
      </c>
      <c r="AF169" s="303"/>
      <c r="AG169" s="304"/>
      <c r="AH169" s="305"/>
      <c r="AI169" s="306"/>
      <c r="AJ169" s="300">
        <v>104</v>
      </c>
      <c r="AK169" s="303"/>
      <c r="AL169" s="304"/>
      <c r="AM169" s="305"/>
      <c r="AN169" s="306"/>
      <c r="AO169" s="300">
        <v>104</v>
      </c>
      <c r="AP169" s="303"/>
      <c r="AQ169" s="304"/>
      <c r="AR169" s="305"/>
      <c r="AS169" s="301"/>
      <c r="AT169" s="300">
        <v>104</v>
      </c>
      <c r="AU169" s="302"/>
      <c r="AV169" s="306"/>
      <c r="AW169" s="305"/>
      <c r="AX169" s="301"/>
      <c r="AY169" s="307">
        <v>106.6</v>
      </c>
      <c r="AZ169" s="305"/>
      <c r="BA169" s="306"/>
      <c r="BB169" s="521"/>
      <c r="BC169" s="219">
        <f t="shared" si="55"/>
        <v>1165</v>
      </c>
    </row>
    <row r="170" spans="1:55" s="322" customFormat="1" ht="20.25" customHeight="1">
      <c r="A170" s="544" t="s">
        <v>288</v>
      </c>
      <c r="B170" s="544"/>
      <c r="C170" s="544"/>
      <c r="D170" s="544"/>
      <c r="E170" s="544"/>
      <c r="F170" s="544"/>
      <c r="G170" s="544"/>
      <c r="H170" s="544"/>
      <c r="I170" s="544"/>
      <c r="J170" s="544"/>
      <c r="K170" s="544"/>
      <c r="L170" s="544"/>
      <c r="M170" s="544"/>
      <c r="N170" s="544"/>
      <c r="O170" s="544"/>
      <c r="P170" s="544"/>
      <c r="Q170" s="544"/>
      <c r="R170" s="544"/>
      <c r="S170" s="544"/>
      <c r="T170" s="544"/>
      <c r="U170" s="544"/>
      <c r="V170" s="544"/>
      <c r="W170" s="544"/>
      <c r="X170" s="544"/>
      <c r="Y170" s="544"/>
      <c r="Z170" s="544"/>
      <c r="AA170" s="544"/>
      <c r="AB170" s="544"/>
      <c r="AC170" s="544"/>
      <c r="AD170" s="544"/>
      <c r="AE170" s="544"/>
      <c r="AF170" s="544"/>
      <c r="AG170" s="544"/>
      <c r="AH170" s="544"/>
      <c r="AI170" s="544"/>
      <c r="AJ170" s="544"/>
      <c r="AK170" s="544"/>
      <c r="AL170" s="544"/>
      <c r="AM170" s="544"/>
      <c r="AN170" s="544"/>
      <c r="AO170" s="544"/>
      <c r="AP170" s="544"/>
      <c r="AQ170" s="544"/>
      <c r="AR170" s="544"/>
      <c r="AS170" s="544"/>
      <c r="AT170" s="544"/>
      <c r="AU170" s="544"/>
      <c r="AV170" s="544"/>
      <c r="AW170" s="544"/>
      <c r="AX170" s="544"/>
      <c r="AY170" s="544"/>
      <c r="AZ170" s="544"/>
      <c r="BA170" s="544"/>
      <c r="BB170" s="544"/>
      <c r="BC170" s="219">
        <f t="shared" si="55"/>
        <v>0</v>
      </c>
    </row>
    <row r="171" spans="1:55" s="131" customFormat="1" ht="45" customHeight="1">
      <c r="A171" s="561" t="s">
        <v>289</v>
      </c>
      <c r="B171" s="562"/>
      <c r="C171" s="562"/>
      <c r="D171" s="562"/>
      <c r="E171" s="562"/>
      <c r="F171" s="562"/>
      <c r="G171" s="562"/>
      <c r="H171" s="562"/>
      <c r="I171" s="562"/>
      <c r="J171" s="562"/>
      <c r="K171" s="562"/>
      <c r="L171" s="562"/>
      <c r="M171" s="562"/>
      <c r="N171" s="562"/>
      <c r="O171" s="562"/>
      <c r="P171" s="562"/>
      <c r="Q171" s="562"/>
      <c r="R171" s="562"/>
      <c r="S171" s="562"/>
      <c r="T171" s="562"/>
      <c r="U171" s="562"/>
      <c r="V171" s="562"/>
      <c r="W171" s="562"/>
      <c r="X171" s="562"/>
      <c r="Y171" s="562"/>
      <c r="Z171" s="562"/>
      <c r="AA171" s="562"/>
      <c r="AB171" s="562"/>
      <c r="AC171" s="562"/>
      <c r="AD171" s="562"/>
      <c r="AE171" s="562"/>
      <c r="AF171" s="562"/>
      <c r="AG171" s="562"/>
      <c r="AH171" s="562"/>
      <c r="AI171" s="562"/>
      <c r="AJ171" s="562"/>
      <c r="AK171" s="562"/>
      <c r="AL171" s="562"/>
      <c r="AM171" s="562"/>
      <c r="AN171" s="562"/>
      <c r="AO171" s="562"/>
      <c r="AP171" s="562"/>
      <c r="AQ171" s="562"/>
      <c r="AR171" s="562"/>
      <c r="AS171" s="562"/>
      <c r="AT171" s="562"/>
      <c r="AU171" s="562"/>
      <c r="AV171" s="562"/>
      <c r="AW171" s="562"/>
      <c r="AX171" s="562"/>
      <c r="AY171" s="562"/>
      <c r="AZ171" s="562"/>
      <c r="BA171" s="562"/>
      <c r="BB171" s="562"/>
      <c r="BC171" s="219">
        <f t="shared" si="55"/>
        <v>0</v>
      </c>
    </row>
    <row r="172" spans="1:55" s="131" customFormat="1" ht="19.5" hidden="1" customHeight="1">
      <c r="A172" s="179"/>
      <c r="B172" s="132"/>
      <c r="C172" s="132"/>
      <c r="D172" s="132"/>
      <c r="E172" s="189">
        <f>E165+E160+E155+E150</f>
        <v>209476</v>
      </c>
      <c r="F172" s="189">
        <f t="shared" ref="F172:BB172" si="86">F165+F160+F155+F150</f>
        <v>11383.099999999999</v>
      </c>
      <c r="G172" s="189">
        <f t="shared" si="86"/>
        <v>19.527558896445264</v>
      </c>
      <c r="H172" s="450">
        <f t="shared" si="86"/>
        <v>11383.099999999999</v>
      </c>
      <c r="I172" s="450">
        <f t="shared" si="86"/>
        <v>11383.099999999999</v>
      </c>
      <c r="J172" s="450">
        <f t="shared" si="86"/>
        <v>0</v>
      </c>
      <c r="K172" s="189">
        <f t="shared" si="86"/>
        <v>14265.999999999998</v>
      </c>
      <c r="L172" s="189">
        <f t="shared" si="86"/>
        <v>0</v>
      </c>
      <c r="M172" s="189">
        <f t="shared" si="86"/>
        <v>0</v>
      </c>
      <c r="N172" s="189">
        <f t="shared" si="86"/>
        <v>19107.899999999998</v>
      </c>
      <c r="O172" s="189">
        <f t="shared" si="86"/>
        <v>0</v>
      </c>
      <c r="P172" s="189">
        <f t="shared" si="86"/>
        <v>0</v>
      </c>
      <c r="Q172" s="189">
        <f t="shared" si="86"/>
        <v>13270.900000000001</v>
      </c>
      <c r="R172" s="189">
        <f t="shared" si="86"/>
        <v>0</v>
      </c>
      <c r="S172" s="189">
        <f t="shared" si="86"/>
        <v>0</v>
      </c>
      <c r="T172" s="189">
        <f t="shared" si="86"/>
        <v>14090.599999999999</v>
      </c>
      <c r="U172" s="189">
        <f t="shared" si="86"/>
        <v>0</v>
      </c>
      <c r="V172" s="189">
        <f t="shared" si="86"/>
        <v>0</v>
      </c>
      <c r="W172" s="189">
        <f t="shared" si="86"/>
        <v>13022.400000000001</v>
      </c>
      <c r="X172" s="189">
        <f t="shared" si="86"/>
        <v>0</v>
      </c>
      <c r="Y172" s="189">
        <f t="shared" si="86"/>
        <v>0</v>
      </c>
      <c r="Z172" s="189">
        <f t="shared" si="86"/>
        <v>11447.499999999998</v>
      </c>
      <c r="AA172" s="189">
        <f t="shared" si="86"/>
        <v>0</v>
      </c>
      <c r="AB172" s="189">
        <f t="shared" si="86"/>
        <v>0</v>
      </c>
      <c r="AC172" s="189">
        <f t="shared" si="86"/>
        <v>0</v>
      </c>
      <c r="AD172" s="189">
        <f t="shared" si="86"/>
        <v>0</v>
      </c>
      <c r="AE172" s="189">
        <f t="shared" si="86"/>
        <v>11672.999999999998</v>
      </c>
      <c r="AF172" s="189">
        <f t="shared" si="86"/>
        <v>0</v>
      </c>
      <c r="AG172" s="189">
        <f t="shared" si="86"/>
        <v>0</v>
      </c>
      <c r="AH172" s="189">
        <f t="shared" si="86"/>
        <v>0</v>
      </c>
      <c r="AI172" s="189">
        <f t="shared" si="86"/>
        <v>0</v>
      </c>
      <c r="AJ172" s="189">
        <f t="shared" si="86"/>
        <v>11560.099999999999</v>
      </c>
      <c r="AK172" s="189">
        <f t="shared" si="86"/>
        <v>0</v>
      </c>
      <c r="AL172" s="189">
        <f t="shared" si="86"/>
        <v>0</v>
      </c>
      <c r="AM172" s="189">
        <f t="shared" si="86"/>
        <v>0</v>
      </c>
      <c r="AN172" s="189">
        <f t="shared" si="86"/>
        <v>0</v>
      </c>
      <c r="AO172" s="189">
        <f t="shared" si="86"/>
        <v>62825.799999999996</v>
      </c>
      <c r="AP172" s="189">
        <f t="shared" si="86"/>
        <v>0</v>
      </c>
      <c r="AQ172" s="189">
        <f t="shared" si="86"/>
        <v>0</v>
      </c>
      <c r="AR172" s="189">
        <f t="shared" si="86"/>
        <v>0</v>
      </c>
      <c r="AS172" s="189">
        <f t="shared" si="86"/>
        <v>0</v>
      </c>
      <c r="AT172" s="189">
        <f t="shared" si="86"/>
        <v>13008.4</v>
      </c>
      <c r="AU172" s="189">
        <f t="shared" si="86"/>
        <v>0</v>
      </c>
      <c r="AV172" s="189">
        <f t="shared" si="86"/>
        <v>0</v>
      </c>
      <c r="AW172" s="189">
        <f t="shared" si="86"/>
        <v>0</v>
      </c>
      <c r="AX172" s="189">
        <f t="shared" si="86"/>
        <v>0</v>
      </c>
      <c r="AY172" s="189">
        <f t="shared" si="86"/>
        <v>13820.300000000001</v>
      </c>
      <c r="AZ172" s="189">
        <f t="shared" si="86"/>
        <v>0</v>
      </c>
      <c r="BA172" s="189">
        <f t="shared" si="86"/>
        <v>0</v>
      </c>
      <c r="BB172" s="189">
        <f t="shared" si="86"/>
        <v>0</v>
      </c>
      <c r="BC172" s="219">
        <f t="shared" si="55"/>
        <v>209475.99999999997</v>
      </c>
    </row>
    <row r="173" spans="1:55" ht="19.5" customHeight="1">
      <c r="A173" s="542" t="s">
        <v>334</v>
      </c>
      <c r="B173" s="542"/>
      <c r="C173" s="542"/>
      <c r="D173" s="542"/>
      <c r="E173" s="542"/>
      <c r="F173" s="542"/>
      <c r="G173" s="542"/>
      <c r="H173" s="542"/>
      <c r="I173" s="542"/>
      <c r="J173" s="542"/>
      <c r="K173" s="542"/>
      <c r="L173" s="542"/>
      <c r="M173" s="542"/>
      <c r="N173" s="542"/>
      <c r="O173" s="542"/>
      <c r="P173" s="542"/>
      <c r="Q173" s="542"/>
      <c r="R173" s="542"/>
      <c r="S173" s="542"/>
      <c r="T173" s="542"/>
      <c r="U173" s="542"/>
      <c r="V173" s="542"/>
      <c r="W173" s="542"/>
      <c r="X173" s="542"/>
      <c r="Y173" s="542"/>
      <c r="Z173" s="542"/>
      <c r="AA173" s="542"/>
      <c r="AB173" s="542"/>
      <c r="AC173" s="542"/>
      <c r="AD173" s="542"/>
      <c r="AE173" s="542"/>
      <c r="AF173" s="542"/>
      <c r="AG173" s="542"/>
      <c r="AH173" s="542"/>
      <c r="AI173" s="542"/>
      <c r="AJ173" s="542"/>
      <c r="AK173" s="542"/>
      <c r="AL173" s="542"/>
      <c r="AM173" s="542"/>
      <c r="AN173" s="542"/>
      <c r="AO173" s="542"/>
      <c r="AP173" s="542"/>
      <c r="AQ173" s="542"/>
      <c r="AR173" s="542"/>
      <c r="AS173" s="542"/>
      <c r="AT173" s="542"/>
      <c r="AU173" s="542"/>
      <c r="AV173" s="542"/>
      <c r="AW173" s="542"/>
      <c r="AX173" s="542"/>
      <c r="AY173" s="542"/>
      <c r="AZ173" s="323"/>
      <c r="BA173" s="323"/>
    </row>
    <row r="174" spans="1:55" ht="19.5" customHeight="1">
      <c r="A174" s="408"/>
      <c r="B174" s="408"/>
      <c r="C174" s="408"/>
      <c r="D174" s="408"/>
      <c r="E174" s="408"/>
      <c r="F174" s="408"/>
      <c r="G174" s="408"/>
      <c r="H174" s="408"/>
      <c r="I174" s="408"/>
      <c r="J174" s="408"/>
      <c r="K174" s="408"/>
      <c r="L174" s="178"/>
      <c r="M174" s="178"/>
      <c r="N174" s="178"/>
      <c r="O174" s="178"/>
      <c r="P174" s="178"/>
      <c r="Q174" s="396"/>
      <c r="R174" s="396"/>
      <c r="S174" s="396"/>
      <c r="T174" s="396"/>
      <c r="U174" s="396"/>
      <c r="V174" s="396"/>
      <c r="W174" s="396"/>
      <c r="X174" s="396"/>
      <c r="Y174" s="396"/>
      <c r="Z174" s="178"/>
      <c r="AA174" s="178"/>
      <c r="AB174" s="178"/>
      <c r="AC174" s="178"/>
      <c r="AD174" s="178"/>
      <c r="AE174" s="178"/>
      <c r="AF174" s="178"/>
      <c r="AG174" s="178"/>
      <c r="AH174" s="178"/>
      <c r="AI174" s="178"/>
      <c r="AJ174" s="178"/>
      <c r="AK174" s="178"/>
      <c r="AL174" s="178"/>
      <c r="AM174" s="178"/>
      <c r="AN174" s="178"/>
      <c r="AO174" s="178"/>
      <c r="AP174" s="178"/>
      <c r="AQ174" s="178"/>
      <c r="AR174" s="178"/>
      <c r="AS174" s="178"/>
      <c r="AT174" s="178"/>
      <c r="AU174" s="178"/>
      <c r="AV174" s="178"/>
      <c r="AW174" s="178"/>
      <c r="AX174" s="178"/>
      <c r="AY174" s="178"/>
      <c r="AZ174" s="323"/>
      <c r="BA174" s="323"/>
    </row>
    <row r="175" spans="1:55" ht="16.5" customHeight="1">
      <c r="A175" s="134" t="s">
        <v>330</v>
      </c>
      <c r="B175" s="134"/>
      <c r="C175" s="135"/>
      <c r="D175" s="135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36"/>
      <c r="AY175" s="136"/>
      <c r="AZ175" s="137"/>
      <c r="BA175" s="137"/>
      <c r="BB175" s="137"/>
    </row>
    <row r="176" spans="1:55" ht="18">
      <c r="A176" s="138" t="s">
        <v>331</v>
      </c>
      <c r="B176" s="139"/>
      <c r="C176" s="139"/>
      <c r="D176" s="140"/>
      <c r="E176" s="407">
        <f>E165+E160+E155+E150</f>
        <v>209476</v>
      </c>
      <c r="F176" s="407">
        <f>F165+F160+F155+F150</f>
        <v>11383.099999999999</v>
      </c>
      <c r="G176" s="141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324"/>
      <c r="U176" s="324"/>
      <c r="V176" s="324"/>
      <c r="W176" s="324"/>
      <c r="X176" s="324"/>
      <c r="Y176" s="324"/>
      <c r="Z176" s="324"/>
      <c r="AA176" s="324"/>
      <c r="AB176" s="324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/>
      <c r="AN176" s="324"/>
      <c r="AO176" s="139"/>
      <c r="AP176" s="139"/>
      <c r="AQ176" s="139"/>
      <c r="AR176" s="139"/>
      <c r="AS176" s="139"/>
      <c r="AT176" s="324"/>
      <c r="AU176" s="324"/>
      <c r="AV176" s="324"/>
      <c r="AW176" s="324"/>
      <c r="AX176" s="324"/>
      <c r="AY176" s="325"/>
      <c r="AZ176" s="133"/>
      <c r="BA176" s="133"/>
    </row>
    <row r="177" spans="1:53" ht="18">
      <c r="A177" s="138"/>
      <c r="B177" s="139"/>
      <c r="C177" s="139"/>
      <c r="D177" s="140"/>
      <c r="E177" s="141"/>
      <c r="F177" s="141"/>
      <c r="G177" s="141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324"/>
      <c r="U177" s="324"/>
      <c r="V177" s="324"/>
      <c r="W177" s="324"/>
      <c r="X177" s="324"/>
      <c r="Y177" s="324"/>
      <c r="Z177" s="324"/>
      <c r="AA177" s="324"/>
      <c r="AB177" s="324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139"/>
      <c r="AP177" s="139"/>
      <c r="AQ177" s="139"/>
      <c r="AR177" s="139"/>
      <c r="AS177" s="139"/>
      <c r="AT177" s="324"/>
      <c r="AU177" s="324"/>
      <c r="AV177" s="324"/>
      <c r="AW177" s="324"/>
      <c r="AX177" s="324"/>
      <c r="AY177" s="325"/>
      <c r="AZ177" s="133"/>
      <c r="BA177" s="133"/>
    </row>
    <row r="178" spans="1:53" ht="18">
      <c r="A178" s="139" t="s">
        <v>263</v>
      </c>
      <c r="B178" s="133"/>
      <c r="C178" s="139"/>
      <c r="D178" s="140"/>
      <c r="E178" s="141"/>
      <c r="F178" s="141"/>
      <c r="G178" s="141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324"/>
      <c r="U178" s="324"/>
      <c r="V178" s="324"/>
      <c r="W178" s="324"/>
      <c r="X178" s="324"/>
      <c r="Y178" s="324"/>
      <c r="Z178" s="324"/>
      <c r="AA178" s="324"/>
      <c r="AB178" s="324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4"/>
      <c r="AN178" s="324"/>
      <c r="AO178" s="139"/>
      <c r="AP178" s="139"/>
      <c r="AQ178" s="139"/>
      <c r="AR178" s="139"/>
      <c r="AS178" s="139"/>
      <c r="AT178" s="324"/>
      <c r="AU178" s="324"/>
      <c r="AV178" s="324"/>
      <c r="AW178" s="324"/>
      <c r="AX178" s="324"/>
      <c r="AY178" s="325"/>
      <c r="AZ178" s="133"/>
      <c r="BA178" s="133"/>
    </row>
    <row r="179" spans="1:53" ht="18">
      <c r="A179" s="542" t="s">
        <v>265</v>
      </c>
      <c r="B179" s="542"/>
      <c r="C179" s="542"/>
      <c r="D179" s="543"/>
      <c r="E179" s="543"/>
      <c r="F179" s="543"/>
      <c r="G179" s="543"/>
      <c r="H179" s="543"/>
      <c r="I179" s="543"/>
      <c r="J179" s="543"/>
      <c r="K179" s="543"/>
      <c r="L179" s="178"/>
      <c r="M179" s="178"/>
      <c r="N179" s="178"/>
      <c r="O179" s="178"/>
      <c r="P179" s="178"/>
      <c r="Q179" s="396"/>
      <c r="R179" s="396"/>
      <c r="S179" s="396"/>
      <c r="T179" s="396"/>
      <c r="U179" s="396"/>
      <c r="V179" s="396"/>
      <c r="W179" s="396"/>
      <c r="X179" s="396"/>
      <c r="Y179" s="396"/>
      <c r="Z179" s="178"/>
      <c r="AA179" s="178"/>
      <c r="AB179" s="178"/>
      <c r="AC179" s="178"/>
      <c r="AD179" s="178"/>
      <c r="AE179" s="178"/>
      <c r="AF179" s="178"/>
      <c r="AG179" s="178"/>
      <c r="AH179" s="178"/>
      <c r="AI179" s="178"/>
      <c r="AJ179" s="178"/>
      <c r="AK179" s="178"/>
      <c r="AL179" s="178"/>
      <c r="AM179" s="178"/>
      <c r="AN179" s="178"/>
      <c r="AO179" s="178"/>
      <c r="AP179" s="178"/>
      <c r="AQ179" s="178"/>
      <c r="AR179" s="178"/>
      <c r="AS179" s="178"/>
      <c r="AT179" s="178"/>
      <c r="AU179" s="178"/>
      <c r="AV179" s="178"/>
      <c r="AW179" s="178"/>
      <c r="AX179" s="178"/>
      <c r="AY179" s="178"/>
      <c r="AZ179" s="323"/>
      <c r="BA179" s="323"/>
    </row>
    <row r="182" spans="1:53" ht="18">
      <c r="A182" s="136"/>
      <c r="B182" s="139"/>
      <c r="C182" s="139"/>
      <c r="D182" s="140"/>
      <c r="E182" s="141"/>
      <c r="F182" s="141"/>
      <c r="G182" s="141"/>
      <c r="H182" s="451"/>
      <c r="I182" s="451"/>
      <c r="J182" s="451"/>
      <c r="K182" s="139"/>
      <c r="L182" s="139"/>
      <c r="M182" s="139"/>
      <c r="N182" s="139"/>
      <c r="O182" s="139"/>
      <c r="P182" s="139"/>
      <c r="Q182" s="139"/>
      <c r="R182" s="139"/>
      <c r="S182" s="139"/>
      <c r="T182" s="324"/>
      <c r="U182" s="324"/>
      <c r="V182" s="324"/>
      <c r="W182" s="324"/>
      <c r="X182" s="324"/>
      <c r="Y182" s="324"/>
      <c r="Z182" s="324"/>
      <c r="AA182" s="324"/>
      <c r="AB182" s="324"/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139"/>
      <c r="AP182" s="139"/>
      <c r="AQ182" s="139"/>
      <c r="AR182" s="139"/>
      <c r="AS182" s="139"/>
      <c r="AT182" s="324"/>
      <c r="AU182" s="324"/>
      <c r="AV182" s="324"/>
      <c r="AW182" s="324"/>
      <c r="AX182" s="324"/>
      <c r="AY182" s="325"/>
      <c r="AZ182" s="133"/>
      <c r="BA182" s="133"/>
    </row>
    <row r="183" spans="1:53">
      <c r="A183" s="326"/>
      <c r="T183" s="327"/>
      <c r="U183" s="327"/>
      <c r="V183" s="327"/>
      <c r="W183" s="327"/>
      <c r="X183" s="327"/>
      <c r="Y183" s="327"/>
      <c r="Z183" s="327"/>
      <c r="AA183" s="327"/>
      <c r="AB183" s="327"/>
      <c r="AC183" s="327"/>
      <c r="AD183" s="327"/>
      <c r="AE183" s="327"/>
      <c r="AF183" s="327"/>
      <c r="AG183" s="327"/>
      <c r="AH183" s="327"/>
      <c r="AI183" s="327"/>
      <c r="AJ183" s="327"/>
      <c r="AK183" s="327"/>
      <c r="AL183" s="327"/>
      <c r="AM183" s="327"/>
      <c r="AN183" s="327"/>
      <c r="AT183" s="327"/>
      <c r="AU183" s="327"/>
      <c r="AV183" s="327"/>
      <c r="AW183" s="327"/>
      <c r="AX183" s="327"/>
      <c r="AY183" s="133"/>
      <c r="AZ183" s="133"/>
      <c r="BA183" s="133"/>
    </row>
    <row r="184" spans="1:53">
      <c r="A184" s="326"/>
      <c r="T184" s="327"/>
      <c r="U184" s="327"/>
      <c r="V184" s="327"/>
      <c r="W184" s="327"/>
      <c r="X184" s="327"/>
      <c r="Y184" s="327"/>
      <c r="Z184" s="327"/>
      <c r="AA184" s="327"/>
      <c r="AB184" s="327"/>
      <c r="AC184" s="327"/>
      <c r="AD184" s="327"/>
      <c r="AE184" s="327"/>
      <c r="AF184" s="327"/>
      <c r="AG184" s="327"/>
      <c r="AH184" s="327"/>
      <c r="AI184" s="327"/>
      <c r="AJ184" s="327"/>
      <c r="AK184" s="327"/>
      <c r="AL184" s="327"/>
      <c r="AM184" s="327"/>
      <c r="AN184" s="327"/>
      <c r="AT184" s="327"/>
      <c r="AU184" s="327"/>
      <c r="AV184" s="327"/>
      <c r="AW184" s="327"/>
      <c r="AX184" s="327"/>
      <c r="AY184" s="133"/>
      <c r="AZ184" s="133"/>
      <c r="BA184" s="133"/>
    </row>
    <row r="185" spans="1:53">
      <c r="A185" s="326"/>
      <c r="T185" s="327"/>
      <c r="U185" s="327"/>
      <c r="V185" s="327"/>
      <c r="W185" s="327"/>
      <c r="X185" s="327"/>
      <c r="Y185" s="327"/>
      <c r="Z185" s="327"/>
      <c r="AA185" s="327"/>
      <c r="AB185" s="327"/>
      <c r="AC185" s="327"/>
      <c r="AD185" s="327"/>
      <c r="AE185" s="327"/>
      <c r="AF185" s="327"/>
      <c r="AG185" s="327"/>
      <c r="AH185" s="327"/>
      <c r="AI185" s="327"/>
      <c r="AJ185" s="327"/>
      <c r="AK185" s="327"/>
      <c r="AL185" s="327"/>
      <c r="AM185" s="327"/>
      <c r="AN185" s="327"/>
      <c r="AT185" s="327"/>
      <c r="AU185" s="327"/>
      <c r="AV185" s="327"/>
      <c r="AW185" s="327"/>
      <c r="AX185" s="327"/>
      <c r="AY185" s="133"/>
      <c r="AZ185" s="133"/>
      <c r="BA185" s="133"/>
    </row>
    <row r="186" spans="1:53" ht="14.25" customHeight="1">
      <c r="A186" s="326"/>
      <c r="T186" s="327"/>
      <c r="U186" s="327"/>
      <c r="V186" s="327"/>
      <c r="W186" s="327"/>
      <c r="X186" s="327"/>
      <c r="Y186" s="327"/>
      <c r="Z186" s="327"/>
      <c r="AA186" s="327"/>
      <c r="AB186" s="327"/>
      <c r="AC186" s="327"/>
      <c r="AD186" s="327"/>
      <c r="AE186" s="327"/>
      <c r="AF186" s="327"/>
      <c r="AG186" s="327"/>
      <c r="AH186" s="327"/>
      <c r="AI186" s="327"/>
      <c r="AJ186" s="327"/>
      <c r="AK186" s="327"/>
      <c r="AL186" s="327"/>
      <c r="AM186" s="327"/>
      <c r="AN186" s="327"/>
      <c r="AT186" s="327"/>
      <c r="AU186" s="327"/>
      <c r="AV186" s="327"/>
      <c r="AW186" s="327"/>
      <c r="AX186" s="327"/>
      <c r="AY186" s="133"/>
      <c r="AZ186" s="133"/>
      <c r="BA186" s="133"/>
    </row>
    <row r="187" spans="1:53">
      <c r="A187" s="328"/>
      <c r="T187" s="327"/>
      <c r="U187" s="327"/>
      <c r="V187" s="327"/>
      <c r="W187" s="327"/>
      <c r="X187" s="327"/>
      <c r="Y187" s="327"/>
      <c r="Z187" s="327"/>
      <c r="AA187" s="327"/>
      <c r="AB187" s="327"/>
      <c r="AC187" s="327"/>
      <c r="AD187" s="327"/>
      <c r="AE187" s="327"/>
      <c r="AF187" s="327"/>
      <c r="AG187" s="327"/>
      <c r="AH187" s="327"/>
      <c r="AI187" s="327"/>
      <c r="AJ187" s="327"/>
      <c r="AK187" s="327"/>
      <c r="AL187" s="327"/>
      <c r="AM187" s="327"/>
      <c r="AN187" s="327"/>
      <c r="AT187" s="327"/>
      <c r="AU187" s="327"/>
      <c r="AV187" s="327"/>
      <c r="AW187" s="327"/>
      <c r="AX187" s="327"/>
      <c r="AY187" s="133"/>
      <c r="AZ187" s="133"/>
      <c r="BA187" s="133"/>
    </row>
    <row r="188" spans="1:53">
      <c r="A188" s="326"/>
      <c r="T188" s="327"/>
      <c r="U188" s="327"/>
      <c r="V188" s="327"/>
      <c r="W188" s="327"/>
      <c r="X188" s="327"/>
      <c r="Y188" s="327"/>
      <c r="Z188" s="327"/>
      <c r="AA188" s="327"/>
      <c r="AB188" s="327"/>
      <c r="AC188" s="327"/>
      <c r="AD188" s="327"/>
      <c r="AE188" s="327"/>
      <c r="AF188" s="327"/>
      <c r="AG188" s="327"/>
      <c r="AH188" s="327"/>
      <c r="AI188" s="327"/>
      <c r="AJ188" s="327"/>
      <c r="AK188" s="327"/>
      <c r="AL188" s="327"/>
      <c r="AM188" s="327"/>
      <c r="AN188" s="327"/>
      <c r="AT188" s="327"/>
      <c r="AU188" s="327"/>
      <c r="AV188" s="327"/>
      <c r="AW188" s="327"/>
      <c r="AX188" s="327"/>
      <c r="AY188" s="133"/>
      <c r="AZ188" s="133"/>
      <c r="BA188" s="133"/>
    </row>
    <row r="189" spans="1:53">
      <c r="A189" s="326"/>
      <c r="T189" s="327"/>
      <c r="U189" s="327"/>
      <c r="V189" s="327"/>
      <c r="W189" s="327"/>
      <c r="X189" s="327"/>
      <c r="Y189" s="327"/>
      <c r="Z189" s="327"/>
      <c r="AA189" s="327"/>
      <c r="AB189" s="327"/>
      <c r="AC189" s="327"/>
      <c r="AD189" s="327"/>
      <c r="AE189" s="327"/>
      <c r="AF189" s="327"/>
      <c r="AG189" s="327"/>
      <c r="AH189" s="327"/>
      <c r="AI189" s="327"/>
      <c r="AJ189" s="327"/>
      <c r="AK189" s="327"/>
      <c r="AL189" s="327"/>
      <c r="AM189" s="327"/>
      <c r="AN189" s="327"/>
      <c r="AT189" s="327"/>
      <c r="AU189" s="327"/>
      <c r="AV189" s="327"/>
      <c r="AW189" s="327"/>
      <c r="AX189" s="327"/>
      <c r="AY189" s="133"/>
      <c r="AZ189" s="133"/>
      <c r="BA189" s="133"/>
    </row>
    <row r="190" spans="1:53">
      <c r="A190" s="326"/>
      <c r="T190" s="327"/>
      <c r="U190" s="327"/>
      <c r="V190" s="327"/>
      <c r="W190" s="327"/>
      <c r="X190" s="327"/>
      <c r="Y190" s="327"/>
      <c r="Z190" s="327"/>
      <c r="AA190" s="327"/>
      <c r="AB190" s="327"/>
      <c r="AC190" s="327"/>
      <c r="AD190" s="327"/>
      <c r="AE190" s="327"/>
      <c r="AF190" s="327"/>
      <c r="AG190" s="327"/>
      <c r="AH190" s="327"/>
      <c r="AI190" s="327"/>
      <c r="AJ190" s="327"/>
      <c r="AK190" s="327"/>
      <c r="AL190" s="327"/>
      <c r="AM190" s="327"/>
      <c r="AN190" s="327"/>
      <c r="AT190" s="327"/>
      <c r="AU190" s="327"/>
      <c r="AV190" s="327"/>
      <c r="AW190" s="327"/>
      <c r="AX190" s="327"/>
      <c r="AY190" s="133"/>
      <c r="AZ190" s="133"/>
      <c r="BA190" s="133"/>
    </row>
    <row r="191" spans="1:53">
      <c r="A191" s="326"/>
      <c r="T191" s="327"/>
      <c r="U191" s="327"/>
      <c r="V191" s="327"/>
      <c r="W191" s="327"/>
      <c r="X191" s="327"/>
      <c r="Y191" s="327"/>
      <c r="Z191" s="327"/>
      <c r="AA191" s="327"/>
      <c r="AB191" s="327"/>
      <c r="AC191" s="327"/>
      <c r="AD191" s="327"/>
      <c r="AE191" s="327"/>
      <c r="AF191" s="327"/>
      <c r="AG191" s="327"/>
      <c r="AH191" s="327"/>
      <c r="AI191" s="327"/>
      <c r="AJ191" s="327"/>
      <c r="AK191" s="327"/>
      <c r="AL191" s="327"/>
      <c r="AM191" s="327"/>
      <c r="AN191" s="327"/>
      <c r="AT191" s="327"/>
      <c r="AU191" s="327"/>
      <c r="AV191" s="327"/>
      <c r="AW191" s="327"/>
      <c r="AX191" s="327"/>
      <c r="AY191" s="133"/>
      <c r="AZ191" s="133"/>
      <c r="BA191" s="133"/>
    </row>
    <row r="192" spans="1:53" ht="12.75" customHeight="1">
      <c r="A192" s="326"/>
    </row>
    <row r="193" spans="1:54">
      <c r="A193" s="328"/>
    </row>
    <row r="194" spans="1:54">
      <c r="A194" s="326"/>
      <c r="T194" s="329"/>
      <c r="U194" s="329"/>
      <c r="V194" s="329"/>
      <c r="W194" s="329"/>
      <c r="X194" s="329"/>
      <c r="Y194" s="329"/>
      <c r="Z194" s="329"/>
      <c r="AA194" s="329"/>
      <c r="AB194" s="329"/>
      <c r="AC194" s="329"/>
      <c r="AD194" s="329"/>
      <c r="AE194" s="329"/>
      <c r="AF194" s="329"/>
      <c r="AG194" s="329"/>
      <c r="AH194" s="329"/>
      <c r="AI194" s="329"/>
      <c r="AJ194" s="329"/>
      <c r="AK194" s="329"/>
      <c r="AL194" s="329"/>
      <c r="AM194" s="329"/>
      <c r="AN194" s="329"/>
      <c r="AT194" s="329"/>
      <c r="AU194" s="329"/>
      <c r="AV194" s="329"/>
      <c r="AW194" s="329"/>
      <c r="AX194" s="329"/>
    </row>
    <row r="195" spans="1:54" s="190" customFormat="1">
      <c r="A195" s="326"/>
      <c r="D195" s="191"/>
      <c r="E195" s="192"/>
      <c r="F195" s="192"/>
      <c r="G195" s="192"/>
      <c r="H195" s="409"/>
      <c r="I195" s="409"/>
      <c r="J195" s="409"/>
      <c r="T195" s="329"/>
      <c r="U195" s="329"/>
      <c r="V195" s="329"/>
      <c r="W195" s="329"/>
      <c r="X195" s="329"/>
      <c r="Y195" s="329"/>
      <c r="Z195" s="329"/>
      <c r="AA195" s="329"/>
      <c r="AB195" s="329"/>
      <c r="AC195" s="329"/>
      <c r="AD195" s="329"/>
      <c r="AE195" s="329"/>
      <c r="AF195" s="329"/>
      <c r="AG195" s="329"/>
      <c r="AH195" s="329"/>
      <c r="AI195" s="329"/>
      <c r="AJ195" s="329"/>
      <c r="AK195" s="329"/>
      <c r="AL195" s="329"/>
      <c r="AM195" s="329"/>
      <c r="AN195" s="329"/>
      <c r="AT195" s="329"/>
      <c r="AU195" s="329"/>
      <c r="AV195" s="329"/>
      <c r="AW195" s="329"/>
      <c r="AX195" s="329"/>
      <c r="BB195" s="133"/>
    </row>
    <row r="196" spans="1:54" s="190" customFormat="1">
      <c r="A196" s="326"/>
      <c r="D196" s="191"/>
      <c r="E196" s="192"/>
      <c r="F196" s="192"/>
      <c r="G196" s="192"/>
      <c r="H196" s="409"/>
      <c r="I196" s="409"/>
      <c r="J196" s="409"/>
      <c r="T196" s="329"/>
      <c r="U196" s="329"/>
      <c r="V196" s="329"/>
      <c r="W196" s="329"/>
      <c r="X196" s="329"/>
      <c r="Y196" s="329"/>
      <c r="Z196" s="329"/>
      <c r="AA196" s="329"/>
      <c r="AB196" s="329"/>
      <c r="AC196" s="329"/>
      <c r="AD196" s="329"/>
      <c r="AE196" s="329"/>
      <c r="AF196" s="329"/>
      <c r="AG196" s="329"/>
      <c r="AH196" s="329"/>
      <c r="AI196" s="329"/>
      <c r="AJ196" s="329"/>
      <c r="AK196" s="329"/>
      <c r="AL196" s="329"/>
      <c r="AM196" s="329"/>
      <c r="AN196" s="329"/>
      <c r="AT196" s="329"/>
      <c r="AU196" s="329"/>
      <c r="AV196" s="329"/>
      <c r="AW196" s="329"/>
      <c r="AX196" s="329"/>
      <c r="BB196" s="133"/>
    </row>
    <row r="197" spans="1:54" s="190" customFormat="1">
      <c r="A197" s="326"/>
      <c r="D197" s="191"/>
      <c r="E197" s="192"/>
      <c r="F197" s="192"/>
      <c r="G197" s="192"/>
      <c r="H197" s="409"/>
      <c r="I197" s="409"/>
      <c r="J197" s="409"/>
      <c r="T197" s="329"/>
      <c r="U197" s="329"/>
      <c r="V197" s="329"/>
      <c r="W197" s="329"/>
      <c r="X197" s="329"/>
      <c r="Y197" s="329"/>
      <c r="Z197" s="329"/>
      <c r="AA197" s="329"/>
      <c r="AB197" s="329"/>
      <c r="AC197" s="329"/>
      <c r="AD197" s="329"/>
      <c r="AE197" s="329"/>
      <c r="AF197" s="329"/>
      <c r="AG197" s="329"/>
      <c r="AH197" s="329"/>
      <c r="AI197" s="329"/>
      <c r="AJ197" s="329"/>
      <c r="AK197" s="329"/>
      <c r="AL197" s="329"/>
      <c r="AM197" s="329"/>
      <c r="AN197" s="329"/>
      <c r="AT197" s="329"/>
      <c r="AU197" s="329"/>
      <c r="AV197" s="329"/>
      <c r="AW197" s="329"/>
      <c r="AX197" s="329"/>
      <c r="BB197" s="133"/>
    </row>
    <row r="198" spans="1:54" s="190" customFormat="1">
      <c r="A198" s="326"/>
      <c r="D198" s="191"/>
      <c r="E198" s="192"/>
      <c r="F198" s="192"/>
      <c r="G198" s="192"/>
      <c r="H198" s="409"/>
      <c r="I198" s="409"/>
      <c r="J198" s="409"/>
      <c r="BB198" s="133"/>
    </row>
    <row r="204" spans="1:54" s="190" customFormat="1" ht="49.5" customHeight="1">
      <c r="D204" s="191"/>
      <c r="E204" s="192"/>
      <c r="F204" s="192"/>
      <c r="G204" s="192"/>
      <c r="H204" s="409"/>
      <c r="I204" s="409"/>
      <c r="J204" s="409"/>
      <c r="BB204" s="133"/>
    </row>
  </sheetData>
  <mergeCells count="117">
    <mergeCell ref="B104:B105"/>
    <mergeCell ref="C94:C107"/>
    <mergeCell ref="B106:B107"/>
    <mergeCell ref="A37:C37"/>
    <mergeCell ref="BB83:BB87"/>
    <mergeCell ref="A134:A138"/>
    <mergeCell ref="B134:B138"/>
    <mergeCell ref="BB134:BB138"/>
    <mergeCell ref="A108:A112"/>
    <mergeCell ref="B108:B112"/>
    <mergeCell ref="C108:C112"/>
    <mergeCell ref="BB108:BB112"/>
    <mergeCell ref="A88:BB88"/>
    <mergeCell ref="A89:A93"/>
    <mergeCell ref="B89:B93"/>
    <mergeCell ref="A94:A98"/>
    <mergeCell ref="B94:B98"/>
    <mergeCell ref="A99:A103"/>
    <mergeCell ref="B99:B103"/>
    <mergeCell ref="B113:B117"/>
    <mergeCell ref="C113:C117"/>
    <mergeCell ref="BB89:BB93"/>
    <mergeCell ref="A83:A87"/>
    <mergeCell ref="B83:B87"/>
    <mergeCell ref="C89:C93"/>
    <mergeCell ref="BB58:BB62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W7:Y7"/>
    <mergeCell ref="Q7:S7"/>
    <mergeCell ref="BB10:BB14"/>
    <mergeCell ref="A16:C20"/>
    <mergeCell ref="BB16:BB36"/>
    <mergeCell ref="Z7:AD7"/>
    <mergeCell ref="AE7:AI7"/>
    <mergeCell ref="AJ7:AN7"/>
    <mergeCell ref="AO7:AS7"/>
    <mergeCell ref="AT7:AX7"/>
    <mergeCell ref="T7:V7"/>
    <mergeCell ref="A21:C21"/>
    <mergeCell ref="A22:C26"/>
    <mergeCell ref="A27:C31"/>
    <mergeCell ref="A10:C14"/>
    <mergeCell ref="K7:M7"/>
    <mergeCell ref="N7:P7"/>
    <mergeCell ref="A32:C36"/>
    <mergeCell ref="A15:C15"/>
    <mergeCell ref="BB78:BB82"/>
    <mergeCell ref="A42:BB42"/>
    <mergeCell ref="A43:A47"/>
    <mergeCell ref="B43:B47"/>
    <mergeCell ref="C43:C47"/>
    <mergeCell ref="BB43:BB47"/>
    <mergeCell ref="A48:A52"/>
    <mergeCell ref="B48:B52"/>
    <mergeCell ref="BB48:BB52"/>
    <mergeCell ref="A53:A57"/>
    <mergeCell ref="B53:B57"/>
    <mergeCell ref="BB53:BB57"/>
    <mergeCell ref="B68:B72"/>
    <mergeCell ref="A73:A77"/>
    <mergeCell ref="B73:B77"/>
    <mergeCell ref="A78:A82"/>
    <mergeCell ref="B78:B82"/>
    <mergeCell ref="C78:C82"/>
    <mergeCell ref="A58:A62"/>
    <mergeCell ref="A179:K179"/>
    <mergeCell ref="A170:BB170"/>
    <mergeCell ref="A173:AY173"/>
    <mergeCell ref="A149:BB149"/>
    <mergeCell ref="A150:C154"/>
    <mergeCell ref="BB150:BB154"/>
    <mergeCell ref="A155:C159"/>
    <mergeCell ref="A160:C164"/>
    <mergeCell ref="BB160:BB164"/>
    <mergeCell ref="BB155:BB159"/>
    <mergeCell ref="A165:C169"/>
    <mergeCell ref="BB165:BB169"/>
    <mergeCell ref="A171:BB171"/>
    <mergeCell ref="B144:B148"/>
    <mergeCell ref="C144:C148"/>
    <mergeCell ref="C48:C77"/>
    <mergeCell ref="C124:C138"/>
    <mergeCell ref="A129:A133"/>
    <mergeCell ref="B129:B133"/>
    <mergeCell ref="BB129:BB133"/>
    <mergeCell ref="A139:A143"/>
    <mergeCell ref="B139:B143"/>
    <mergeCell ref="C139:C143"/>
    <mergeCell ref="BB139:BB143"/>
    <mergeCell ref="A119:A123"/>
    <mergeCell ref="B119:B123"/>
    <mergeCell ref="C119:C123"/>
    <mergeCell ref="BB119:BB123"/>
    <mergeCell ref="A124:A128"/>
    <mergeCell ref="B124:B128"/>
    <mergeCell ref="BB124:BB128"/>
    <mergeCell ref="A118:BB118"/>
    <mergeCell ref="BB94:BB98"/>
    <mergeCell ref="A63:A67"/>
    <mergeCell ref="B63:B67"/>
    <mergeCell ref="A68:A72"/>
    <mergeCell ref="C83:C87"/>
  </mergeCells>
  <pageMargins left="0.59055118110236227" right="0.59055118110236227" top="1.1811023622047245" bottom="0.39370078740157483" header="0" footer="0"/>
  <pageSetup paperSize="9" scale="45" orientation="landscape" r:id="rId1"/>
  <headerFooter>
    <oddFooter>&amp;C&amp;"Times New Roman,обычный"&amp;8Страница  &amp;P из &amp;N</oddFooter>
  </headerFooter>
  <rowBreaks count="3" manualBreakCount="3">
    <brk id="60" max="53" man="1"/>
    <brk id="107" max="53" man="1"/>
    <brk id="157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BS20"/>
  <sheetViews>
    <sheetView zoomScale="71" zoomScaleNormal="71" workbookViewId="0">
      <selection activeCell="C15" sqref="C15"/>
    </sheetView>
  </sheetViews>
  <sheetFormatPr defaultColWidth="9.109375" defaultRowHeight="18"/>
  <cols>
    <col min="1" max="1" width="4" style="340" customWidth="1"/>
    <col min="2" max="2" width="59.6640625" style="341" customWidth="1"/>
    <col min="3" max="3" width="14.88671875" style="341" customWidth="1"/>
    <col min="4" max="4" width="7.33203125" style="341" customWidth="1"/>
    <col min="5" max="5" width="8" style="341" customWidth="1"/>
    <col min="6" max="6" width="6.88671875" style="341" customWidth="1"/>
    <col min="7" max="8" width="6.44140625" style="341" customWidth="1"/>
    <col min="9" max="9" width="2.6640625" style="341" bestFit="1" customWidth="1"/>
    <col min="10" max="10" width="5.44140625" style="341" customWidth="1"/>
    <col min="11" max="11" width="6.109375" style="341" customWidth="1"/>
    <col min="12" max="12" width="2.6640625" style="341" bestFit="1" customWidth="1"/>
    <col min="13" max="13" width="5.5546875" style="341" customWidth="1"/>
    <col min="14" max="14" width="5.44140625" style="341" customWidth="1"/>
    <col min="15" max="15" width="2.6640625" style="341" bestFit="1" customWidth="1"/>
    <col min="16" max="17" width="6.109375" style="341" customWidth="1"/>
    <col min="18" max="18" width="2.6640625" style="341" bestFit="1" customWidth="1"/>
    <col min="19" max="19" width="4.88671875" style="341" customWidth="1"/>
    <col min="20" max="20" width="5.33203125" style="341" customWidth="1"/>
    <col min="21" max="21" width="2.6640625" style="341" bestFit="1" customWidth="1"/>
    <col min="22" max="22" width="5.6640625" style="341" customWidth="1"/>
    <col min="23" max="23" width="5.109375" style="341" customWidth="1"/>
    <col min="24" max="24" width="2.6640625" style="341" bestFit="1" customWidth="1"/>
    <col min="25" max="25" width="5.6640625" style="341" customWidth="1"/>
    <col min="26" max="26" width="5" style="341" customWidth="1"/>
    <col min="27" max="27" width="2.6640625" style="341" bestFit="1" customWidth="1"/>
    <col min="28" max="28" width="4.6640625" style="341" customWidth="1"/>
    <col min="29" max="29" width="4.5546875" style="341" customWidth="1"/>
    <col min="30" max="30" width="2.6640625" style="341" bestFit="1" customWidth="1"/>
    <col min="31" max="31" width="5" style="341" customWidth="1"/>
    <col min="32" max="32" width="5.109375" style="341" customWidth="1"/>
    <col min="33" max="33" width="2.6640625" style="341" bestFit="1" customWidth="1"/>
    <col min="34" max="34" width="5" style="341" customWidth="1"/>
    <col min="35" max="35" width="5.109375" style="341" customWidth="1"/>
    <col min="36" max="36" width="2.6640625" style="341" bestFit="1" customWidth="1"/>
    <col min="37" max="37" width="4.6640625" style="341" customWidth="1"/>
    <col min="38" max="38" width="6" style="341" customWidth="1"/>
    <col min="39" max="39" width="2.6640625" style="341" bestFit="1" customWidth="1"/>
    <col min="40" max="40" width="8.44140625" style="341" customWidth="1"/>
    <col min="41" max="41" width="8.109375" style="341" customWidth="1"/>
    <col min="42" max="42" width="6.5546875" style="341" customWidth="1"/>
    <col min="43" max="43" width="14.88671875" style="341" customWidth="1"/>
    <col min="44" max="16384" width="9.109375" style="341"/>
  </cols>
  <sheetData>
    <row r="1" spans="1:71">
      <c r="AE1" s="641" t="s">
        <v>292</v>
      </c>
      <c r="AF1" s="641"/>
      <c r="AG1" s="641"/>
      <c r="AH1" s="641"/>
      <c r="AI1" s="641"/>
      <c r="AJ1" s="641"/>
      <c r="AK1" s="641"/>
      <c r="AL1" s="641"/>
      <c r="AM1" s="641"/>
    </row>
    <row r="2" spans="1:71" ht="21" customHeight="1">
      <c r="A2" s="642" t="s">
        <v>349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42"/>
      <c r="AC2" s="642"/>
      <c r="AD2" s="642"/>
      <c r="AE2" s="642"/>
      <c r="AF2" s="642"/>
      <c r="AG2" s="642"/>
      <c r="AH2" s="642"/>
      <c r="AI2" s="642"/>
      <c r="AJ2" s="642"/>
      <c r="AK2" s="642"/>
      <c r="AL2" s="642"/>
      <c r="AM2" s="642"/>
      <c r="AN2" s="642"/>
      <c r="AO2" s="342"/>
      <c r="AP2" s="342"/>
    </row>
    <row r="3" spans="1:71" ht="15.75" customHeight="1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</row>
    <row r="4" spans="1:71" ht="18.600000000000001" thickBot="1"/>
    <row r="5" spans="1:71" ht="12.75" customHeight="1" thickBot="1">
      <c r="A5" s="643" t="s">
        <v>0</v>
      </c>
      <c r="B5" s="645" t="s">
        <v>291</v>
      </c>
      <c r="C5" s="645" t="s">
        <v>264</v>
      </c>
      <c r="D5" s="647" t="s">
        <v>348</v>
      </c>
      <c r="E5" s="648"/>
      <c r="F5" s="648"/>
      <c r="G5" s="651" t="s">
        <v>255</v>
      </c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652"/>
      <c r="Y5" s="652"/>
      <c r="Z5" s="652"/>
      <c r="AA5" s="652"/>
      <c r="AB5" s="652"/>
      <c r="AC5" s="652"/>
      <c r="AD5" s="652"/>
      <c r="AE5" s="652"/>
      <c r="AF5" s="652"/>
      <c r="AG5" s="652"/>
      <c r="AH5" s="652"/>
      <c r="AI5" s="652"/>
      <c r="AJ5" s="652"/>
      <c r="AK5" s="652"/>
      <c r="AL5" s="652"/>
      <c r="AM5" s="652"/>
      <c r="AN5" s="652"/>
      <c r="AO5" s="652"/>
      <c r="AP5" s="652"/>
      <c r="AQ5" s="655" t="s">
        <v>290</v>
      </c>
    </row>
    <row r="6" spans="1:71" ht="66.75" customHeight="1">
      <c r="A6" s="644"/>
      <c r="B6" s="646"/>
      <c r="C6" s="646"/>
      <c r="D6" s="649"/>
      <c r="E6" s="650"/>
      <c r="F6" s="650"/>
      <c r="G6" s="653" t="s">
        <v>17</v>
      </c>
      <c r="H6" s="653"/>
      <c r="I6" s="653"/>
      <c r="J6" s="653" t="s">
        <v>18</v>
      </c>
      <c r="K6" s="653"/>
      <c r="L6" s="653"/>
      <c r="M6" s="653" t="s">
        <v>22</v>
      </c>
      <c r="N6" s="653"/>
      <c r="O6" s="653"/>
      <c r="P6" s="653" t="s">
        <v>24</v>
      </c>
      <c r="Q6" s="653"/>
      <c r="R6" s="653"/>
      <c r="S6" s="653" t="s">
        <v>25</v>
      </c>
      <c r="T6" s="653"/>
      <c r="U6" s="653"/>
      <c r="V6" s="653" t="s">
        <v>26</v>
      </c>
      <c r="W6" s="653"/>
      <c r="X6" s="653"/>
      <c r="Y6" s="653" t="s">
        <v>28</v>
      </c>
      <c r="Z6" s="653"/>
      <c r="AA6" s="653"/>
      <c r="AB6" s="653" t="s">
        <v>29</v>
      </c>
      <c r="AC6" s="653"/>
      <c r="AD6" s="653"/>
      <c r="AE6" s="653" t="s">
        <v>30</v>
      </c>
      <c r="AF6" s="653"/>
      <c r="AG6" s="653"/>
      <c r="AH6" s="653" t="s">
        <v>32</v>
      </c>
      <c r="AI6" s="653"/>
      <c r="AJ6" s="653"/>
      <c r="AK6" s="653" t="s">
        <v>33</v>
      </c>
      <c r="AL6" s="653"/>
      <c r="AM6" s="653"/>
      <c r="AN6" s="653" t="s">
        <v>34</v>
      </c>
      <c r="AO6" s="653"/>
      <c r="AP6" s="654"/>
      <c r="AQ6" s="656"/>
    </row>
    <row r="7" spans="1:71" ht="36">
      <c r="A7" s="343"/>
      <c r="B7" s="344"/>
      <c r="C7" s="344"/>
      <c r="D7" s="344" t="s">
        <v>20</v>
      </c>
      <c r="E7" s="344" t="s">
        <v>21</v>
      </c>
      <c r="F7" s="344" t="s">
        <v>19</v>
      </c>
      <c r="G7" s="344" t="s">
        <v>20</v>
      </c>
      <c r="H7" s="344" t="s">
        <v>21</v>
      </c>
      <c r="I7" s="344" t="s">
        <v>19</v>
      </c>
      <c r="J7" s="344" t="s">
        <v>20</v>
      </c>
      <c r="K7" s="344" t="s">
        <v>21</v>
      </c>
      <c r="L7" s="344" t="s">
        <v>19</v>
      </c>
      <c r="M7" s="344" t="s">
        <v>20</v>
      </c>
      <c r="N7" s="344" t="s">
        <v>21</v>
      </c>
      <c r="O7" s="344" t="s">
        <v>19</v>
      </c>
      <c r="P7" s="344" t="s">
        <v>20</v>
      </c>
      <c r="Q7" s="344" t="s">
        <v>21</v>
      </c>
      <c r="R7" s="344" t="s">
        <v>19</v>
      </c>
      <c r="S7" s="344" t="s">
        <v>20</v>
      </c>
      <c r="T7" s="344" t="s">
        <v>21</v>
      </c>
      <c r="U7" s="344" t="s">
        <v>19</v>
      </c>
      <c r="V7" s="344" t="s">
        <v>20</v>
      </c>
      <c r="W7" s="344" t="s">
        <v>21</v>
      </c>
      <c r="X7" s="344" t="s">
        <v>19</v>
      </c>
      <c r="Y7" s="344" t="s">
        <v>20</v>
      </c>
      <c r="Z7" s="344" t="s">
        <v>21</v>
      </c>
      <c r="AA7" s="344" t="s">
        <v>19</v>
      </c>
      <c r="AB7" s="344" t="s">
        <v>20</v>
      </c>
      <c r="AC7" s="344" t="s">
        <v>21</v>
      </c>
      <c r="AD7" s="344" t="s">
        <v>19</v>
      </c>
      <c r="AE7" s="344" t="s">
        <v>20</v>
      </c>
      <c r="AF7" s="344" t="s">
        <v>21</v>
      </c>
      <c r="AG7" s="344" t="s">
        <v>19</v>
      </c>
      <c r="AH7" s="344" t="s">
        <v>20</v>
      </c>
      <c r="AI7" s="344" t="s">
        <v>21</v>
      </c>
      <c r="AJ7" s="344" t="s">
        <v>19</v>
      </c>
      <c r="AK7" s="344" t="s">
        <v>20</v>
      </c>
      <c r="AL7" s="344" t="s">
        <v>21</v>
      </c>
      <c r="AM7" s="344" t="s">
        <v>19</v>
      </c>
      <c r="AN7" s="344" t="s">
        <v>20</v>
      </c>
      <c r="AO7" s="344" t="s">
        <v>21</v>
      </c>
      <c r="AP7" s="345" t="s">
        <v>19</v>
      </c>
      <c r="AQ7" s="656"/>
      <c r="AR7" s="363"/>
      <c r="AS7" s="363"/>
      <c r="AT7" s="363"/>
      <c r="AU7" s="363"/>
      <c r="AV7" s="363"/>
      <c r="AW7" s="363"/>
      <c r="AX7" s="363"/>
      <c r="AY7" s="363"/>
      <c r="AZ7" s="363"/>
      <c r="BA7" s="363"/>
      <c r="BB7" s="363"/>
      <c r="BC7" s="363"/>
      <c r="BD7" s="363"/>
      <c r="BE7" s="363"/>
      <c r="BF7" s="363"/>
      <c r="BG7" s="363"/>
      <c r="BH7" s="363"/>
      <c r="BI7" s="363"/>
      <c r="BJ7" s="363"/>
      <c r="BK7" s="363"/>
      <c r="BL7" s="363"/>
      <c r="BM7" s="363"/>
      <c r="BN7" s="363"/>
      <c r="BO7" s="363"/>
      <c r="BP7" s="363"/>
      <c r="BQ7" s="363"/>
      <c r="BR7" s="363"/>
      <c r="BS7" s="363"/>
    </row>
    <row r="8" spans="1:71" s="348" customFormat="1" ht="69" customHeight="1">
      <c r="A8" s="346">
        <v>1</v>
      </c>
      <c r="B8" s="359" t="s">
        <v>338</v>
      </c>
      <c r="C8" s="346">
        <v>42.5</v>
      </c>
      <c r="D8" s="346">
        <v>45.6</v>
      </c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  <c r="AL8" s="346"/>
      <c r="AM8" s="346"/>
      <c r="AN8" s="346">
        <v>45.6</v>
      </c>
      <c r="AO8" s="346"/>
      <c r="AP8" s="346"/>
      <c r="AQ8" s="347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  <c r="BC8" s="363"/>
      <c r="BD8" s="363"/>
      <c r="BE8" s="363"/>
      <c r="BF8" s="363"/>
      <c r="BG8" s="363"/>
      <c r="BH8" s="363"/>
      <c r="BI8" s="363"/>
      <c r="BJ8" s="363"/>
      <c r="BK8" s="363"/>
      <c r="BL8" s="363"/>
      <c r="BM8" s="363"/>
      <c r="BN8" s="363"/>
      <c r="BO8" s="363"/>
      <c r="BP8" s="363"/>
      <c r="BQ8" s="363"/>
      <c r="BR8" s="363"/>
      <c r="BS8" s="363"/>
    </row>
    <row r="9" spans="1:71" s="348" customFormat="1" ht="65.25" customHeight="1">
      <c r="A9" s="346">
        <v>2</v>
      </c>
      <c r="B9" s="361" t="s">
        <v>339</v>
      </c>
      <c r="C9" s="346">
        <v>61.9</v>
      </c>
      <c r="D9" s="346">
        <v>63</v>
      </c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>
        <v>63</v>
      </c>
      <c r="AO9" s="346"/>
      <c r="AP9" s="346"/>
      <c r="AQ9" s="347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</row>
    <row r="10" spans="1:71" s="348" customFormat="1" ht="72">
      <c r="A10" s="346">
        <v>3</v>
      </c>
      <c r="B10" s="362" t="s">
        <v>340</v>
      </c>
      <c r="C10" s="346">
        <v>21.6</v>
      </c>
      <c r="D10" s="346">
        <v>27.2</v>
      </c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>
        <v>27.2</v>
      </c>
      <c r="AO10" s="346"/>
      <c r="AP10" s="346"/>
      <c r="AQ10" s="347"/>
      <c r="AR10" s="363"/>
      <c r="AS10" s="363"/>
      <c r="AT10" s="363"/>
      <c r="AU10" s="363"/>
      <c r="AV10" s="363"/>
      <c r="AW10" s="363"/>
      <c r="AX10" s="363"/>
      <c r="AY10" s="363"/>
      <c r="AZ10" s="363"/>
      <c r="BA10" s="363"/>
      <c r="BB10" s="363"/>
      <c r="BC10" s="363"/>
      <c r="BD10" s="363"/>
      <c r="BE10" s="363"/>
      <c r="BF10" s="363"/>
      <c r="BG10" s="363"/>
      <c r="BH10" s="363"/>
      <c r="BI10" s="363"/>
      <c r="BJ10" s="363"/>
      <c r="BK10" s="363"/>
      <c r="BL10" s="363"/>
      <c r="BM10" s="363"/>
      <c r="BN10" s="363"/>
      <c r="BO10" s="363"/>
      <c r="BP10" s="363"/>
      <c r="BQ10" s="363"/>
      <c r="BR10" s="363"/>
      <c r="BS10" s="363"/>
    </row>
    <row r="11" spans="1:71" s="348" customFormat="1" ht="72">
      <c r="A11" s="346">
        <v>4</v>
      </c>
      <c r="B11" s="359" t="s">
        <v>341</v>
      </c>
      <c r="C11" s="346">
        <v>2.4</v>
      </c>
      <c r="D11" s="346">
        <v>4</v>
      </c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>
        <v>4</v>
      </c>
      <c r="AO11" s="346"/>
      <c r="AP11" s="346"/>
      <c r="AQ11" s="347"/>
      <c r="AR11" s="363"/>
      <c r="AS11" s="363"/>
      <c r="AT11" s="363"/>
      <c r="AU11" s="363"/>
      <c r="AV11" s="363"/>
      <c r="AW11" s="363"/>
      <c r="AX11" s="363"/>
      <c r="AY11" s="363"/>
      <c r="AZ11" s="363"/>
      <c r="BA11" s="363"/>
      <c r="BB11" s="363"/>
      <c r="BC11" s="363"/>
      <c r="BD11" s="363"/>
      <c r="BE11" s="363"/>
      <c r="BF11" s="363"/>
      <c r="BG11" s="363"/>
      <c r="BH11" s="363"/>
      <c r="BI11" s="363"/>
      <c r="BJ11" s="363"/>
      <c r="BK11" s="363"/>
      <c r="BL11" s="363"/>
      <c r="BM11" s="363"/>
      <c r="BN11" s="363"/>
      <c r="BO11" s="363"/>
      <c r="BP11" s="363"/>
      <c r="BQ11" s="363"/>
      <c r="BR11" s="363"/>
      <c r="BS11" s="363"/>
    </row>
    <row r="12" spans="1:71" s="348" customFormat="1" ht="54">
      <c r="A12" s="346">
        <v>5</v>
      </c>
      <c r="B12" s="359" t="s">
        <v>342</v>
      </c>
      <c r="C12" s="346">
        <v>77.2</v>
      </c>
      <c r="D12" s="346">
        <v>78.5</v>
      </c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>
        <v>78.5</v>
      </c>
      <c r="AO12" s="346"/>
      <c r="AP12" s="346"/>
      <c r="AQ12" s="347"/>
      <c r="AR12" s="363"/>
      <c r="AS12" s="363"/>
      <c r="AT12" s="363"/>
      <c r="AU12" s="363"/>
      <c r="AV12" s="363"/>
      <c r="AW12" s="363"/>
      <c r="AX12" s="363"/>
      <c r="AY12" s="363"/>
      <c r="AZ12" s="363"/>
      <c r="BA12" s="363"/>
      <c r="BB12" s="363"/>
      <c r="BC12" s="363"/>
      <c r="BD12" s="363"/>
      <c r="BE12" s="363"/>
      <c r="BF12" s="363"/>
      <c r="BG12" s="363"/>
      <c r="BH12" s="363"/>
      <c r="BI12" s="363"/>
      <c r="BJ12" s="363"/>
      <c r="BK12" s="363"/>
      <c r="BL12" s="363"/>
      <c r="BM12" s="363"/>
      <c r="BN12" s="363"/>
      <c r="BO12" s="363"/>
      <c r="BP12" s="363"/>
      <c r="BQ12" s="363"/>
      <c r="BR12" s="363"/>
      <c r="BS12" s="363"/>
    </row>
    <row r="13" spans="1:71" s="348" customFormat="1" ht="90">
      <c r="A13" s="346">
        <v>6</v>
      </c>
      <c r="B13" s="359" t="s">
        <v>343</v>
      </c>
      <c r="C13" s="346">
        <v>34</v>
      </c>
      <c r="D13" s="346">
        <v>35</v>
      </c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>
        <v>35</v>
      </c>
      <c r="AO13" s="346"/>
      <c r="AP13" s="346"/>
      <c r="AQ13" s="347"/>
      <c r="AR13" s="363"/>
      <c r="AS13" s="363"/>
      <c r="AT13" s="363"/>
      <c r="AU13" s="363"/>
      <c r="AV13" s="363"/>
      <c r="AW13" s="363"/>
      <c r="AX13" s="363"/>
      <c r="AY13" s="363"/>
      <c r="AZ13" s="363"/>
      <c r="BA13" s="363"/>
      <c r="BB13" s="363"/>
      <c r="BC13" s="363"/>
      <c r="BD13" s="363"/>
      <c r="BE13" s="363"/>
      <c r="BF13" s="363"/>
      <c r="BG13" s="363"/>
      <c r="BH13" s="363"/>
      <c r="BI13" s="363"/>
      <c r="BJ13" s="363"/>
      <c r="BK13" s="363"/>
      <c r="BL13" s="363"/>
      <c r="BM13" s="363"/>
      <c r="BN13" s="363"/>
      <c r="BO13" s="363"/>
      <c r="BP13" s="363"/>
      <c r="BQ13" s="363"/>
      <c r="BR13" s="363"/>
      <c r="BS13" s="363"/>
    </row>
    <row r="14" spans="1:71" s="348" customFormat="1" ht="126">
      <c r="A14" s="349">
        <v>7</v>
      </c>
      <c r="B14" s="360" t="s">
        <v>344</v>
      </c>
      <c r="C14" s="350">
        <v>30</v>
      </c>
      <c r="D14" s="351">
        <v>35</v>
      </c>
      <c r="E14" s="351"/>
      <c r="F14" s="352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1"/>
      <c r="AL14" s="351"/>
      <c r="AM14" s="351"/>
      <c r="AN14" s="351">
        <v>35</v>
      </c>
      <c r="AO14" s="351"/>
      <c r="AP14" s="351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  <c r="BC14" s="363"/>
      <c r="BD14" s="363"/>
      <c r="BE14" s="363"/>
      <c r="BF14" s="363"/>
      <c r="BG14" s="363"/>
      <c r="BH14" s="363"/>
      <c r="BI14" s="363"/>
      <c r="BJ14" s="363"/>
      <c r="BK14" s="363"/>
      <c r="BL14" s="363"/>
      <c r="BM14" s="363"/>
      <c r="BN14" s="363"/>
      <c r="BO14" s="363"/>
      <c r="BP14" s="363"/>
      <c r="BQ14" s="363"/>
      <c r="BR14" s="363"/>
      <c r="BS14" s="363"/>
    </row>
    <row r="15" spans="1:71" s="348" customFormat="1" ht="126">
      <c r="A15" s="349">
        <v>8</v>
      </c>
      <c r="B15" s="360" t="s">
        <v>345</v>
      </c>
      <c r="C15" s="350">
        <v>15</v>
      </c>
      <c r="D15" s="351">
        <v>15</v>
      </c>
      <c r="E15" s="351"/>
      <c r="F15" s="352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>
        <v>15</v>
      </c>
      <c r="AO15" s="351"/>
      <c r="AP15" s="351"/>
      <c r="AR15" s="363"/>
      <c r="AS15" s="363"/>
      <c r="AT15" s="363"/>
      <c r="AU15" s="363"/>
      <c r="AV15" s="363"/>
      <c r="AW15" s="363"/>
      <c r="AX15" s="363"/>
      <c r="AY15" s="363"/>
      <c r="AZ15" s="363"/>
      <c r="BA15" s="363"/>
      <c r="BB15" s="363"/>
      <c r="BC15" s="363"/>
      <c r="BD15" s="363"/>
      <c r="BE15" s="363"/>
      <c r="BF15" s="363"/>
      <c r="BG15" s="363"/>
      <c r="BH15" s="363"/>
      <c r="BI15" s="363"/>
      <c r="BJ15" s="363"/>
      <c r="BK15" s="363"/>
      <c r="BL15" s="363"/>
      <c r="BM15" s="363"/>
      <c r="BN15" s="363"/>
      <c r="BO15" s="363"/>
      <c r="BP15" s="363"/>
      <c r="BQ15" s="363"/>
      <c r="BR15" s="363"/>
      <c r="BS15" s="363"/>
    </row>
    <row r="16" spans="1:71" s="355" customFormat="1">
      <c r="A16" s="353"/>
      <c r="B16" s="354"/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</row>
    <row r="17" spans="1:70" s="355" customFormat="1" ht="70.95" customHeight="1">
      <c r="A17" s="657" t="s">
        <v>347</v>
      </c>
      <c r="B17" s="658"/>
      <c r="C17" s="658"/>
      <c r="D17" s="660" t="s">
        <v>275</v>
      </c>
      <c r="E17" s="660"/>
      <c r="F17" s="661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4"/>
      <c r="AM17" s="354"/>
      <c r="AN17" s="354"/>
      <c r="AO17" s="354"/>
      <c r="AP17" s="354"/>
      <c r="AQ17" s="354"/>
      <c r="AR17" s="354"/>
    </row>
    <row r="18" spans="1:70" s="356" customFormat="1" ht="27" customHeight="1">
      <c r="A18" s="659" t="s">
        <v>346</v>
      </c>
      <c r="B18" s="659"/>
      <c r="C18" s="659"/>
      <c r="D18" s="96" t="s">
        <v>275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</row>
    <row r="19" spans="1:70" s="356" customFormat="1">
      <c r="A19" s="357"/>
      <c r="B19" s="95"/>
      <c r="C19" s="95"/>
      <c r="D19" s="97"/>
      <c r="E19" s="97"/>
      <c r="F19" s="97"/>
      <c r="G19" s="98"/>
      <c r="H19" s="98"/>
      <c r="I19" s="98"/>
      <c r="J19" s="98"/>
      <c r="K19" s="98"/>
      <c r="L19" s="98"/>
      <c r="M19" s="98"/>
      <c r="N19" s="98"/>
      <c r="O19" s="98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358"/>
      <c r="AU19" s="358"/>
      <c r="AV19" s="358"/>
      <c r="AW19" s="358"/>
      <c r="AX19" s="358"/>
      <c r="AY19" s="358"/>
      <c r="AZ19" s="358"/>
      <c r="BA19" s="358"/>
      <c r="BB19" s="358"/>
      <c r="BC19" s="358"/>
      <c r="BD19" s="358"/>
      <c r="BE19" s="358"/>
      <c r="BF19" s="358"/>
      <c r="BG19" s="358"/>
      <c r="BH19" s="358"/>
      <c r="BI19" s="95"/>
      <c r="BJ19" s="95"/>
      <c r="BK19" s="95"/>
      <c r="BL19" s="358"/>
      <c r="BM19" s="358"/>
      <c r="BN19" s="358"/>
    </row>
    <row r="20" spans="1:70">
      <c r="A20" s="96"/>
    </row>
  </sheetData>
  <mergeCells count="23">
    <mergeCell ref="AQ5:AQ7"/>
    <mergeCell ref="A17:C17"/>
    <mergeCell ref="A18:C18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17:F17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U18"/>
  <sheetViews>
    <sheetView workbookViewId="0">
      <selection activeCell="B19" sqref="B19"/>
    </sheetView>
  </sheetViews>
  <sheetFormatPr defaultRowHeight="14.4"/>
  <cols>
    <col min="1" max="1" width="4.33203125" style="103" customWidth="1"/>
    <col min="2" max="2" width="36.88671875" style="103" customWidth="1"/>
    <col min="3" max="3" width="98.33203125" style="103" customWidth="1"/>
    <col min="4" max="256" width="8.88671875" style="103"/>
    <col min="257" max="257" width="4.33203125" style="103" customWidth="1"/>
    <col min="258" max="258" width="35.6640625" style="103" customWidth="1"/>
    <col min="259" max="259" width="40.5546875" style="103" customWidth="1"/>
    <col min="260" max="512" width="8.88671875" style="103"/>
    <col min="513" max="513" width="4.33203125" style="103" customWidth="1"/>
    <col min="514" max="514" width="35.6640625" style="103" customWidth="1"/>
    <col min="515" max="515" width="40.5546875" style="103" customWidth="1"/>
    <col min="516" max="768" width="8.88671875" style="103"/>
    <col min="769" max="769" width="4.33203125" style="103" customWidth="1"/>
    <col min="770" max="770" width="35.6640625" style="103" customWidth="1"/>
    <col min="771" max="771" width="40.5546875" style="103" customWidth="1"/>
    <col min="772" max="1024" width="8.88671875" style="103"/>
    <col min="1025" max="1025" width="4.33203125" style="103" customWidth="1"/>
    <col min="1026" max="1026" width="35.6640625" style="103" customWidth="1"/>
    <col min="1027" max="1027" width="40.5546875" style="103" customWidth="1"/>
    <col min="1028" max="1280" width="8.88671875" style="103"/>
    <col min="1281" max="1281" width="4.33203125" style="103" customWidth="1"/>
    <col min="1282" max="1282" width="35.6640625" style="103" customWidth="1"/>
    <col min="1283" max="1283" width="40.5546875" style="103" customWidth="1"/>
    <col min="1284" max="1536" width="8.88671875" style="103"/>
    <col min="1537" max="1537" width="4.33203125" style="103" customWidth="1"/>
    <col min="1538" max="1538" width="35.6640625" style="103" customWidth="1"/>
    <col min="1539" max="1539" width="40.5546875" style="103" customWidth="1"/>
    <col min="1540" max="1792" width="8.88671875" style="103"/>
    <col min="1793" max="1793" width="4.33203125" style="103" customWidth="1"/>
    <col min="1794" max="1794" width="35.6640625" style="103" customWidth="1"/>
    <col min="1795" max="1795" width="40.5546875" style="103" customWidth="1"/>
    <col min="1796" max="2048" width="8.88671875" style="103"/>
    <col min="2049" max="2049" width="4.33203125" style="103" customWidth="1"/>
    <col min="2050" max="2050" width="35.6640625" style="103" customWidth="1"/>
    <col min="2051" max="2051" width="40.5546875" style="103" customWidth="1"/>
    <col min="2052" max="2304" width="8.88671875" style="103"/>
    <col min="2305" max="2305" width="4.33203125" style="103" customWidth="1"/>
    <col min="2306" max="2306" width="35.6640625" style="103" customWidth="1"/>
    <col min="2307" max="2307" width="40.5546875" style="103" customWidth="1"/>
    <col min="2308" max="2560" width="8.88671875" style="103"/>
    <col min="2561" max="2561" width="4.33203125" style="103" customWidth="1"/>
    <col min="2562" max="2562" width="35.6640625" style="103" customWidth="1"/>
    <col min="2563" max="2563" width="40.5546875" style="103" customWidth="1"/>
    <col min="2564" max="2816" width="8.88671875" style="103"/>
    <col min="2817" max="2817" width="4.33203125" style="103" customWidth="1"/>
    <col min="2818" max="2818" width="35.6640625" style="103" customWidth="1"/>
    <col min="2819" max="2819" width="40.5546875" style="103" customWidth="1"/>
    <col min="2820" max="3072" width="8.88671875" style="103"/>
    <col min="3073" max="3073" width="4.33203125" style="103" customWidth="1"/>
    <col min="3074" max="3074" width="35.6640625" style="103" customWidth="1"/>
    <col min="3075" max="3075" width="40.5546875" style="103" customWidth="1"/>
    <col min="3076" max="3328" width="8.88671875" style="103"/>
    <col min="3329" max="3329" width="4.33203125" style="103" customWidth="1"/>
    <col min="3330" max="3330" width="35.6640625" style="103" customWidth="1"/>
    <col min="3331" max="3331" width="40.5546875" style="103" customWidth="1"/>
    <col min="3332" max="3584" width="8.88671875" style="103"/>
    <col min="3585" max="3585" width="4.33203125" style="103" customWidth="1"/>
    <col min="3586" max="3586" width="35.6640625" style="103" customWidth="1"/>
    <col min="3587" max="3587" width="40.5546875" style="103" customWidth="1"/>
    <col min="3588" max="3840" width="8.88671875" style="103"/>
    <col min="3841" max="3841" width="4.33203125" style="103" customWidth="1"/>
    <col min="3842" max="3842" width="35.6640625" style="103" customWidth="1"/>
    <col min="3843" max="3843" width="40.5546875" style="103" customWidth="1"/>
    <col min="3844" max="4096" width="8.88671875" style="103"/>
    <col min="4097" max="4097" width="4.33203125" style="103" customWidth="1"/>
    <col min="4098" max="4098" width="35.6640625" style="103" customWidth="1"/>
    <col min="4099" max="4099" width="40.5546875" style="103" customWidth="1"/>
    <col min="4100" max="4352" width="8.88671875" style="103"/>
    <col min="4353" max="4353" width="4.33203125" style="103" customWidth="1"/>
    <col min="4354" max="4354" width="35.6640625" style="103" customWidth="1"/>
    <col min="4355" max="4355" width="40.5546875" style="103" customWidth="1"/>
    <col min="4356" max="4608" width="8.88671875" style="103"/>
    <col min="4609" max="4609" width="4.33203125" style="103" customWidth="1"/>
    <col min="4610" max="4610" width="35.6640625" style="103" customWidth="1"/>
    <col min="4611" max="4611" width="40.5546875" style="103" customWidth="1"/>
    <col min="4612" max="4864" width="8.88671875" style="103"/>
    <col min="4865" max="4865" width="4.33203125" style="103" customWidth="1"/>
    <col min="4866" max="4866" width="35.6640625" style="103" customWidth="1"/>
    <col min="4867" max="4867" width="40.5546875" style="103" customWidth="1"/>
    <col min="4868" max="5120" width="8.88671875" style="103"/>
    <col min="5121" max="5121" width="4.33203125" style="103" customWidth="1"/>
    <col min="5122" max="5122" width="35.6640625" style="103" customWidth="1"/>
    <col min="5123" max="5123" width="40.5546875" style="103" customWidth="1"/>
    <col min="5124" max="5376" width="8.88671875" style="103"/>
    <col min="5377" max="5377" width="4.33203125" style="103" customWidth="1"/>
    <col min="5378" max="5378" width="35.6640625" style="103" customWidth="1"/>
    <col min="5379" max="5379" width="40.5546875" style="103" customWidth="1"/>
    <col min="5380" max="5632" width="8.88671875" style="103"/>
    <col min="5633" max="5633" width="4.33203125" style="103" customWidth="1"/>
    <col min="5634" max="5634" width="35.6640625" style="103" customWidth="1"/>
    <col min="5635" max="5635" width="40.5546875" style="103" customWidth="1"/>
    <col min="5636" max="5888" width="8.88671875" style="103"/>
    <col min="5889" max="5889" width="4.33203125" style="103" customWidth="1"/>
    <col min="5890" max="5890" width="35.6640625" style="103" customWidth="1"/>
    <col min="5891" max="5891" width="40.5546875" style="103" customWidth="1"/>
    <col min="5892" max="6144" width="8.88671875" style="103"/>
    <col min="6145" max="6145" width="4.33203125" style="103" customWidth="1"/>
    <col min="6146" max="6146" width="35.6640625" style="103" customWidth="1"/>
    <col min="6147" max="6147" width="40.5546875" style="103" customWidth="1"/>
    <col min="6148" max="6400" width="8.88671875" style="103"/>
    <col min="6401" max="6401" width="4.33203125" style="103" customWidth="1"/>
    <col min="6402" max="6402" width="35.6640625" style="103" customWidth="1"/>
    <col min="6403" max="6403" width="40.5546875" style="103" customWidth="1"/>
    <col min="6404" max="6656" width="8.88671875" style="103"/>
    <col min="6657" max="6657" width="4.33203125" style="103" customWidth="1"/>
    <col min="6658" max="6658" width="35.6640625" style="103" customWidth="1"/>
    <col min="6659" max="6659" width="40.5546875" style="103" customWidth="1"/>
    <col min="6660" max="6912" width="8.88671875" style="103"/>
    <col min="6913" max="6913" width="4.33203125" style="103" customWidth="1"/>
    <col min="6914" max="6914" width="35.6640625" style="103" customWidth="1"/>
    <col min="6915" max="6915" width="40.5546875" style="103" customWidth="1"/>
    <col min="6916" max="7168" width="8.88671875" style="103"/>
    <col min="7169" max="7169" width="4.33203125" style="103" customWidth="1"/>
    <col min="7170" max="7170" width="35.6640625" style="103" customWidth="1"/>
    <col min="7171" max="7171" width="40.5546875" style="103" customWidth="1"/>
    <col min="7172" max="7424" width="8.88671875" style="103"/>
    <col min="7425" max="7425" width="4.33203125" style="103" customWidth="1"/>
    <col min="7426" max="7426" width="35.6640625" style="103" customWidth="1"/>
    <col min="7427" max="7427" width="40.5546875" style="103" customWidth="1"/>
    <col min="7428" max="7680" width="8.88671875" style="103"/>
    <col min="7681" max="7681" width="4.33203125" style="103" customWidth="1"/>
    <col min="7682" max="7682" width="35.6640625" style="103" customWidth="1"/>
    <col min="7683" max="7683" width="40.5546875" style="103" customWidth="1"/>
    <col min="7684" max="7936" width="8.88671875" style="103"/>
    <col min="7937" max="7937" width="4.33203125" style="103" customWidth="1"/>
    <col min="7938" max="7938" width="35.6640625" style="103" customWidth="1"/>
    <col min="7939" max="7939" width="40.5546875" style="103" customWidth="1"/>
    <col min="7940" max="8192" width="8.88671875" style="103"/>
    <col min="8193" max="8193" width="4.33203125" style="103" customWidth="1"/>
    <col min="8194" max="8194" width="35.6640625" style="103" customWidth="1"/>
    <col min="8195" max="8195" width="40.5546875" style="103" customWidth="1"/>
    <col min="8196" max="8448" width="8.88671875" style="103"/>
    <col min="8449" max="8449" width="4.33203125" style="103" customWidth="1"/>
    <col min="8450" max="8450" width="35.6640625" style="103" customWidth="1"/>
    <col min="8451" max="8451" width="40.5546875" style="103" customWidth="1"/>
    <col min="8452" max="8704" width="8.88671875" style="103"/>
    <col min="8705" max="8705" width="4.33203125" style="103" customWidth="1"/>
    <col min="8706" max="8706" width="35.6640625" style="103" customWidth="1"/>
    <col min="8707" max="8707" width="40.5546875" style="103" customWidth="1"/>
    <col min="8708" max="8960" width="8.88671875" style="103"/>
    <col min="8961" max="8961" width="4.33203125" style="103" customWidth="1"/>
    <col min="8962" max="8962" width="35.6640625" style="103" customWidth="1"/>
    <col min="8963" max="8963" width="40.5546875" style="103" customWidth="1"/>
    <col min="8964" max="9216" width="8.88671875" style="103"/>
    <col min="9217" max="9217" width="4.33203125" style="103" customWidth="1"/>
    <col min="9218" max="9218" width="35.6640625" style="103" customWidth="1"/>
    <col min="9219" max="9219" width="40.5546875" style="103" customWidth="1"/>
    <col min="9220" max="9472" width="8.88671875" style="103"/>
    <col min="9473" max="9473" width="4.33203125" style="103" customWidth="1"/>
    <col min="9474" max="9474" width="35.6640625" style="103" customWidth="1"/>
    <col min="9475" max="9475" width="40.5546875" style="103" customWidth="1"/>
    <col min="9476" max="9728" width="8.88671875" style="103"/>
    <col min="9729" max="9729" width="4.33203125" style="103" customWidth="1"/>
    <col min="9730" max="9730" width="35.6640625" style="103" customWidth="1"/>
    <col min="9731" max="9731" width="40.5546875" style="103" customWidth="1"/>
    <col min="9732" max="9984" width="8.88671875" style="103"/>
    <col min="9985" max="9985" width="4.33203125" style="103" customWidth="1"/>
    <col min="9986" max="9986" width="35.6640625" style="103" customWidth="1"/>
    <col min="9987" max="9987" width="40.5546875" style="103" customWidth="1"/>
    <col min="9988" max="10240" width="8.88671875" style="103"/>
    <col min="10241" max="10241" width="4.33203125" style="103" customWidth="1"/>
    <col min="10242" max="10242" width="35.6640625" style="103" customWidth="1"/>
    <col min="10243" max="10243" width="40.5546875" style="103" customWidth="1"/>
    <col min="10244" max="10496" width="8.88671875" style="103"/>
    <col min="10497" max="10497" width="4.33203125" style="103" customWidth="1"/>
    <col min="10498" max="10498" width="35.6640625" style="103" customWidth="1"/>
    <col min="10499" max="10499" width="40.5546875" style="103" customWidth="1"/>
    <col min="10500" max="10752" width="8.88671875" style="103"/>
    <col min="10753" max="10753" width="4.33203125" style="103" customWidth="1"/>
    <col min="10754" max="10754" width="35.6640625" style="103" customWidth="1"/>
    <col min="10755" max="10755" width="40.5546875" style="103" customWidth="1"/>
    <col min="10756" max="11008" width="8.88671875" style="103"/>
    <col min="11009" max="11009" width="4.33203125" style="103" customWidth="1"/>
    <col min="11010" max="11010" width="35.6640625" style="103" customWidth="1"/>
    <col min="11011" max="11011" width="40.5546875" style="103" customWidth="1"/>
    <col min="11012" max="11264" width="8.88671875" style="103"/>
    <col min="11265" max="11265" width="4.33203125" style="103" customWidth="1"/>
    <col min="11266" max="11266" width="35.6640625" style="103" customWidth="1"/>
    <col min="11267" max="11267" width="40.5546875" style="103" customWidth="1"/>
    <col min="11268" max="11520" width="8.88671875" style="103"/>
    <col min="11521" max="11521" width="4.33203125" style="103" customWidth="1"/>
    <col min="11522" max="11522" width="35.6640625" style="103" customWidth="1"/>
    <col min="11523" max="11523" width="40.5546875" style="103" customWidth="1"/>
    <col min="11524" max="11776" width="8.88671875" style="103"/>
    <col min="11777" max="11777" width="4.33203125" style="103" customWidth="1"/>
    <col min="11778" max="11778" width="35.6640625" style="103" customWidth="1"/>
    <col min="11779" max="11779" width="40.5546875" style="103" customWidth="1"/>
    <col min="11780" max="12032" width="8.88671875" style="103"/>
    <col min="12033" max="12033" width="4.33203125" style="103" customWidth="1"/>
    <col min="12034" max="12034" width="35.6640625" style="103" customWidth="1"/>
    <col min="12035" max="12035" width="40.5546875" style="103" customWidth="1"/>
    <col min="12036" max="12288" width="8.88671875" style="103"/>
    <col min="12289" max="12289" width="4.33203125" style="103" customWidth="1"/>
    <col min="12290" max="12290" width="35.6640625" style="103" customWidth="1"/>
    <col min="12291" max="12291" width="40.5546875" style="103" customWidth="1"/>
    <col min="12292" max="12544" width="8.88671875" style="103"/>
    <col min="12545" max="12545" width="4.33203125" style="103" customWidth="1"/>
    <col min="12546" max="12546" width="35.6640625" style="103" customWidth="1"/>
    <col min="12547" max="12547" width="40.5546875" style="103" customWidth="1"/>
    <col min="12548" max="12800" width="8.88671875" style="103"/>
    <col min="12801" max="12801" width="4.33203125" style="103" customWidth="1"/>
    <col min="12802" max="12802" width="35.6640625" style="103" customWidth="1"/>
    <col min="12803" max="12803" width="40.5546875" style="103" customWidth="1"/>
    <col min="12804" max="13056" width="8.88671875" style="103"/>
    <col min="13057" max="13057" width="4.33203125" style="103" customWidth="1"/>
    <col min="13058" max="13058" width="35.6640625" style="103" customWidth="1"/>
    <col min="13059" max="13059" width="40.5546875" style="103" customWidth="1"/>
    <col min="13060" max="13312" width="8.88671875" style="103"/>
    <col min="13313" max="13313" width="4.33203125" style="103" customWidth="1"/>
    <col min="13314" max="13314" width="35.6640625" style="103" customWidth="1"/>
    <col min="13315" max="13315" width="40.5546875" style="103" customWidth="1"/>
    <col min="13316" max="13568" width="8.88671875" style="103"/>
    <col min="13569" max="13569" width="4.33203125" style="103" customWidth="1"/>
    <col min="13570" max="13570" width="35.6640625" style="103" customWidth="1"/>
    <col min="13571" max="13571" width="40.5546875" style="103" customWidth="1"/>
    <col min="13572" max="13824" width="8.88671875" style="103"/>
    <col min="13825" max="13825" width="4.33203125" style="103" customWidth="1"/>
    <col min="13826" max="13826" width="35.6640625" style="103" customWidth="1"/>
    <col min="13827" max="13827" width="40.5546875" style="103" customWidth="1"/>
    <col min="13828" max="14080" width="8.88671875" style="103"/>
    <col min="14081" max="14081" width="4.33203125" style="103" customWidth="1"/>
    <col min="14082" max="14082" width="35.6640625" style="103" customWidth="1"/>
    <col min="14083" max="14083" width="40.5546875" style="103" customWidth="1"/>
    <col min="14084" max="14336" width="8.88671875" style="103"/>
    <col min="14337" max="14337" width="4.33203125" style="103" customWidth="1"/>
    <col min="14338" max="14338" width="35.6640625" style="103" customWidth="1"/>
    <col min="14339" max="14339" width="40.5546875" style="103" customWidth="1"/>
    <col min="14340" max="14592" width="8.88671875" style="103"/>
    <col min="14593" max="14593" width="4.33203125" style="103" customWidth="1"/>
    <col min="14594" max="14594" width="35.6640625" style="103" customWidth="1"/>
    <col min="14595" max="14595" width="40.5546875" style="103" customWidth="1"/>
    <col min="14596" max="14848" width="8.88671875" style="103"/>
    <col min="14849" max="14849" width="4.33203125" style="103" customWidth="1"/>
    <col min="14850" max="14850" width="35.6640625" style="103" customWidth="1"/>
    <col min="14851" max="14851" width="40.5546875" style="103" customWidth="1"/>
    <col min="14852" max="15104" width="8.88671875" style="103"/>
    <col min="15105" max="15105" width="4.33203125" style="103" customWidth="1"/>
    <col min="15106" max="15106" width="35.6640625" style="103" customWidth="1"/>
    <col min="15107" max="15107" width="40.5546875" style="103" customWidth="1"/>
    <col min="15108" max="15360" width="8.88671875" style="103"/>
    <col min="15361" max="15361" width="4.33203125" style="103" customWidth="1"/>
    <col min="15362" max="15362" width="35.6640625" style="103" customWidth="1"/>
    <col min="15363" max="15363" width="40.5546875" style="103" customWidth="1"/>
    <col min="15364" max="15616" width="8.88671875" style="103"/>
    <col min="15617" max="15617" width="4.33203125" style="103" customWidth="1"/>
    <col min="15618" max="15618" width="35.6640625" style="103" customWidth="1"/>
    <col min="15619" max="15619" width="40.5546875" style="103" customWidth="1"/>
    <col min="15620" max="15872" width="8.88671875" style="103"/>
    <col min="15873" max="15873" width="4.33203125" style="103" customWidth="1"/>
    <col min="15874" max="15874" width="35.6640625" style="103" customWidth="1"/>
    <col min="15875" max="15875" width="40.5546875" style="103" customWidth="1"/>
    <col min="15876" max="16128" width="8.88671875" style="103"/>
    <col min="16129" max="16129" width="4.33203125" style="103" customWidth="1"/>
    <col min="16130" max="16130" width="35.6640625" style="103" customWidth="1"/>
    <col min="16131" max="16131" width="40.5546875" style="103" customWidth="1"/>
    <col min="16132" max="16384" width="8.88671875" style="103"/>
  </cols>
  <sheetData>
    <row r="1" spans="1:47" ht="22.5" customHeight="1">
      <c r="A1" s="100"/>
      <c r="B1" s="101"/>
      <c r="C1" s="102" t="s">
        <v>260</v>
      </c>
      <c r="D1" s="101"/>
      <c r="E1" s="101"/>
      <c r="F1" s="101"/>
      <c r="G1" s="101"/>
      <c r="H1" s="101"/>
      <c r="I1" s="101"/>
      <c r="J1" s="101"/>
      <c r="K1" s="101"/>
    </row>
    <row r="2" spans="1:47" ht="44.4" customHeight="1">
      <c r="A2" s="100"/>
      <c r="B2" s="662" t="s">
        <v>350</v>
      </c>
      <c r="C2" s="662"/>
      <c r="D2" s="104"/>
      <c r="E2" s="104"/>
      <c r="F2" s="104"/>
      <c r="G2" s="104"/>
      <c r="H2" s="104"/>
      <c r="I2" s="104"/>
      <c r="J2" s="104"/>
      <c r="K2" s="104"/>
    </row>
    <row r="3" spans="1:47" s="106" customFormat="1" ht="40.200000000000003" customHeight="1">
      <c r="A3" s="107" t="s">
        <v>266</v>
      </c>
      <c r="B3" s="99" t="s">
        <v>271</v>
      </c>
      <c r="C3" s="119"/>
      <c r="D3" s="105"/>
      <c r="E3" s="105"/>
      <c r="F3" s="105"/>
      <c r="G3" s="105"/>
      <c r="H3" s="105"/>
      <c r="I3" s="105"/>
      <c r="J3" s="105"/>
      <c r="K3" s="105"/>
    </row>
    <row r="4" spans="1:47" s="106" customFormat="1" ht="26.4">
      <c r="A4" s="107" t="s">
        <v>267</v>
      </c>
      <c r="B4" s="99" t="s">
        <v>274</v>
      </c>
      <c r="C4" s="119"/>
      <c r="D4" s="105"/>
      <c r="E4" s="105"/>
      <c r="F4" s="105"/>
      <c r="G4" s="105"/>
      <c r="H4" s="105"/>
      <c r="I4" s="105"/>
      <c r="J4" s="105"/>
      <c r="K4" s="105"/>
    </row>
    <row r="5" spans="1:47" s="109" customFormat="1" ht="15" customHeight="1">
      <c r="A5" s="107" t="s">
        <v>6</v>
      </c>
      <c r="B5" s="99"/>
      <c r="C5" s="479"/>
      <c r="D5" s="108"/>
      <c r="E5" s="108"/>
      <c r="F5" s="108"/>
      <c r="G5" s="108"/>
      <c r="H5" s="108"/>
      <c r="I5" s="108"/>
      <c r="J5" s="108"/>
      <c r="K5" s="108"/>
    </row>
    <row r="6" spans="1:47" s="109" customFormat="1" ht="15" customHeight="1">
      <c r="A6" s="107" t="s">
        <v>7</v>
      </c>
      <c r="B6" s="99"/>
      <c r="C6" s="485"/>
      <c r="D6" s="108"/>
      <c r="E6" s="108"/>
      <c r="F6" s="108"/>
      <c r="G6" s="108"/>
      <c r="H6" s="108"/>
      <c r="I6" s="108"/>
      <c r="J6" s="108"/>
      <c r="K6" s="108"/>
    </row>
    <row r="7" spans="1:47" s="109" customFormat="1" ht="15" customHeight="1">
      <c r="A7" s="107" t="s">
        <v>8</v>
      </c>
      <c r="B7" s="99"/>
      <c r="C7" s="485"/>
      <c r="D7" s="108"/>
      <c r="E7" s="108"/>
      <c r="F7" s="108"/>
      <c r="G7" s="108"/>
      <c r="H7" s="108"/>
      <c r="I7" s="108"/>
      <c r="J7" s="108"/>
      <c r="K7" s="108"/>
    </row>
    <row r="8" spans="1:47" s="109" customFormat="1" ht="15" customHeight="1">
      <c r="A8" s="107" t="s">
        <v>14</v>
      </c>
      <c r="B8" s="99"/>
      <c r="C8" s="485"/>
      <c r="D8" s="108"/>
      <c r="E8" s="108"/>
      <c r="F8" s="108"/>
      <c r="G8" s="108"/>
      <c r="H8" s="108"/>
      <c r="I8" s="108"/>
      <c r="J8" s="108"/>
      <c r="K8" s="108"/>
    </row>
    <row r="9" spans="1:47" s="109" customFormat="1" ht="15" customHeight="1">
      <c r="A9" s="107" t="s">
        <v>15</v>
      </c>
      <c r="B9" s="99"/>
      <c r="C9" s="480"/>
      <c r="D9" s="108"/>
      <c r="E9" s="108"/>
      <c r="F9" s="108"/>
      <c r="G9" s="108"/>
      <c r="H9" s="108"/>
      <c r="I9" s="108"/>
      <c r="J9" s="108"/>
      <c r="K9" s="108"/>
    </row>
    <row r="10" spans="1:47" ht="15.75" customHeight="1">
      <c r="A10" s="107"/>
      <c r="B10" s="99" t="s">
        <v>272</v>
      </c>
      <c r="C10" s="119"/>
      <c r="D10" s="108"/>
      <c r="E10" s="108"/>
      <c r="F10" s="108"/>
      <c r="G10" s="108"/>
      <c r="H10" s="108"/>
      <c r="I10" s="108"/>
      <c r="J10" s="108"/>
      <c r="K10" s="108"/>
    </row>
    <row r="11" spans="1:47" s="106" customFormat="1" ht="52.8">
      <c r="A11" s="120" t="s">
        <v>268</v>
      </c>
      <c r="B11" s="99" t="s">
        <v>276</v>
      </c>
      <c r="C11" s="119"/>
      <c r="D11" s="105"/>
      <c r="E11" s="105"/>
      <c r="F11" s="105"/>
      <c r="G11" s="105"/>
      <c r="H11" s="105"/>
      <c r="I11" s="105"/>
      <c r="J11" s="105"/>
      <c r="K11" s="105"/>
    </row>
    <row r="12" spans="1:47">
      <c r="A12" s="110"/>
      <c r="B12" s="111" t="s">
        <v>273</v>
      </c>
      <c r="C12" s="112"/>
      <c r="D12" s="104"/>
      <c r="E12" s="104"/>
      <c r="F12" s="104"/>
      <c r="G12" s="104"/>
      <c r="H12" s="104"/>
      <c r="I12" s="104"/>
      <c r="J12" s="104"/>
      <c r="K12" s="104"/>
    </row>
    <row r="13" spans="1:47">
      <c r="A13" s="110"/>
      <c r="B13" s="113"/>
      <c r="C13" s="114"/>
      <c r="D13" s="104"/>
      <c r="E13" s="104"/>
      <c r="F13" s="104"/>
      <c r="G13" s="104"/>
      <c r="H13" s="104"/>
      <c r="I13" s="104"/>
      <c r="J13" s="104"/>
      <c r="K13" s="104"/>
    </row>
    <row r="14" spans="1:47">
      <c r="A14" s="110"/>
      <c r="B14" s="113"/>
      <c r="C14" s="113"/>
      <c r="D14" s="104"/>
      <c r="E14" s="104"/>
      <c r="F14" s="104"/>
      <c r="G14" s="104"/>
      <c r="H14" s="104"/>
      <c r="I14" s="104"/>
      <c r="J14" s="104"/>
      <c r="K14" s="104"/>
    </row>
    <row r="15" spans="1:47" s="108" customFormat="1" ht="34.5" customHeight="1">
      <c r="A15" s="663" t="s">
        <v>351</v>
      </c>
      <c r="B15" s="663"/>
      <c r="C15" s="663"/>
      <c r="D15" s="663"/>
      <c r="E15" s="663"/>
      <c r="F15" s="663"/>
      <c r="G15" s="663"/>
      <c r="H15" s="663"/>
      <c r="I15" s="663"/>
      <c r="J15" s="663"/>
      <c r="K15" s="663"/>
      <c r="L15" s="663"/>
      <c r="M15" s="663"/>
      <c r="N15" s="663"/>
      <c r="O15" s="663"/>
      <c r="P15" s="663"/>
      <c r="Q15" s="663"/>
      <c r="R15" s="663"/>
      <c r="S15" s="663"/>
      <c r="T15" s="663"/>
      <c r="U15" s="663"/>
      <c r="V15" s="663"/>
      <c r="W15" s="663"/>
      <c r="X15" s="663"/>
      <c r="Y15" s="663"/>
      <c r="Z15" s="663"/>
      <c r="AA15" s="663"/>
      <c r="AB15" s="663"/>
      <c r="AC15" s="663"/>
      <c r="AD15" s="663"/>
      <c r="AE15" s="663"/>
      <c r="AF15" s="663"/>
      <c r="AG15" s="663"/>
      <c r="AH15" s="663"/>
      <c r="AI15" s="663"/>
      <c r="AJ15" s="663"/>
      <c r="AK15" s="663"/>
      <c r="AL15" s="663"/>
      <c r="AM15" s="663"/>
      <c r="AN15" s="663"/>
      <c r="AO15" s="663"/>
      <c r="AP15" s="663"/>
      <c r="AQ15" s="663"/>
      <c r="AR15" s="663"/>
      <c r="AS15" s="663"/>
      <c r="AT15" s="663"/>
      <c r="AU15" s="115"/>
    </row>
    <row r="16" spans="1:47">
      <c r="A16" s="100"/>
      <c r="B16" s="116"/>
      <c r="C16" s="116"/>
      <c r="D16" s="104"/>
      <c r="E16" s="104"/>
      <c r="F16" s="104"/>
      <c r="G16" s="104"/>
      <c r="H16" s="104"/>
      <c r="I16" s="104"/>
      <c r="J16" s="104"/>
      <c r="K16" s="104"/>
    </row>
    <row r="17" spans="1:11">
      <c r="A17" s="180" t="s">
        <v>352</v>
      </c>
      <c r="B17" s="180"/>
      <c r="C17" s="180"/>
      <c r="D17" s="180"/>
      <c r="E17" s="180"/>
      <c r="F17" s="180"/>
      <c r="G17" s="180"/>
      <c r="H17" s="180"/>
      <c r="J17" s="104"/>
      <c r="K17" s="104"/>
    </row>
    <row r="18" spans="1:11">
      <c r="A18" s="100"/>
      <c r="B18" s="117"/>
      <c r="C18" s="118"/>
      <c r="D18" s="101"/>
      <c r="E18" s="101"/>
      <c r="F18" s="101"/>
      <c r="G18" s="101"/>
      <c r="H18" s="101"/>
      <c r="I18" s="101"/>
      <c r="J18" s="101"/>
      <c r="K18" s="101"/>
    </row>
  </sheetData>
  <mergeCells count="3">
    <mergeCell ref="B2:C2"/>
    <mergeCell ref="C5:C9"/>
    <mergeCell ref="A15:AT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2" manualBreakCount="2">
    <brk id="4" max="1048575" man="1"/>
    <brk id="2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титульный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2019-02-15T05:08:26Z</cp:lastPrinted>
  <dcterms:created xsi:type="dcterms:W3CDTF">2011-05-17T05:04:33Z</dcterms:created>
  <dcterms:modified xsi:type="dcterms:W3CDTF">2019-04-02T09:00:55Z</dcterms:modified>
</cp:coreProperties>
</file>